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70E679C-357C-40EE-84C0-60477D178225}" xr6:coauthVersionLast="45" xr6:coauthVersionMax="45" xr10:uidLastSave="{00000000-0000-0000-0000-000000000000}"/>
  <workbookProtection workbookPassword="C0EE" lockStructure="1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End Notes" sheetId="13" r:id="rId13"/>
    <sheet name="Sheet1" sheetId="14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G35" i="1" l="1"/>
  <c r="G49" i="1" s="1"/>
  <c r="G33" i="5"/>
  <c r="D19" i="8"/>
  <c r="D22" i="8" s="1"/>
  <c r="D37" i="8"/>
  <c r="D40" i="8" s="1"/>
  <c r="B4" i="8"/>
  <c r="B4" i="2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E15" i="7" s="1"/>
  <c r="G32" i="5"/>
  <c r="G35" i="5" s="1"/>
  <c r="E4" i="12"/>
  <c r="G46" i="2"/>
  <c r="H42" i="2"/>
  <c r="G39" i="2"/>
  <c r="H26" i="2" s="1"/>
  <c r="G22" i="2"/>
  <c r="G47" i="2" s="1"/>
  <c r="G51" i="2" s="1"/>
  <c r="H7" i="2"/>
  <c r="M70" i="11"/>
  <c r="P70" i="11"/>
  <c r="Q70" i="11"/>
  <c r="Q28" i="11"/>
  <c r="Q23" i="11"/>
  <c r="O82" i="11"/>
  <c r="O81" i="11"/>
  <c r="O84" i="11" s="1"/>
  <c r="O28" i="11"/>
  <c r="O23" i="11"/>
  <c r="N78" i="11"/>
  <c r="N77" i="11"/>
  <c r="N76" i="11"/>
  <c r="N75" i="11"/>
  <c r="M81" i="11"/>
  <c r="M80" i="11"/>
  <c r="M79" i="11"/>
  <c r="R79" i="11" s="1"/>
  <c r="M82" i="11"/>
  <c r="M78" i="11"/>
  <c r="M77" i="11"/>
  <c r="M76" i="11"/>
  <c r="M84" i="11" s="1"/>
  <c r="M75" i="11"/>
  <c r="L78" i="11"/>
  <c r="L77" i="11"/>
  <c r="L76" i="11"/>
  <c r="R76" i="11" s="1"/>
  <c r="L75" i="11"/>
  <c r="L84" i="11" s="1"/>
  <c r="K78" i="11"/>
  <c r="K77" i="11"/>
  <c r="K76" i="11"/>
  <c r="K75" i="11"/>
  <c r="K74" i="11"/>
  <c r="J78" i="11"/>
  <c r="J77" i="11"/>
  <c r="J76" i="11"/>
  <c r="J75" i="11"/>
  <c r="J74" i="11"/>
  <c r="R74" i="11" s="1"/>
  <c r="J73" i="11"/>
  <c r="R73" i="11" s="1"/>
  <c r="I82" i="11"/>
  <c r="I81" i="11"/>
  <c r="I80" i="11"/>
  <c r="I79" i="11"/>
  <c r="I78" i="11"/>
  <c r="I77" i="11"/>
  <c r="I76" i="11"/>
  <c r="I75" i="11"/>
  <c r="H82" i="11"/>
  <c r="H81" i="11"/>
  <c r="H80" i="11"/>
  <c r="H79" i="11"/>
  <c r="H78" i="11"/>
  <c r="G81" i="11"/>
  <c r="H77" i="11"/>
  <c r="H76" i="11"/>
  <c r="H75" i="11"/>
  <c r="G82" i="11"/>
  <c r="R82" i="11" s="1"/>
  <c r="G80" i="11"/>
  <c r="G79" i="11"/>
  <c r="G78" i="11"/>
  <c r="R78" i="11"/>
  <c r="G77" i="11"/>
  <c r="G76" i="11"/>
  <c r="G75" i="11"/>
  <c r="G70" i="11"/>
  <c r="R70" i="11" s="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/>
  <c r="N48" i="11" s="1"/>
  <c r="M41" i="11"/>
  <c r="M47" i="11" s="1"/>
  <c r="M48" i="11" s="1"/>
  <c r="L41" i="11"/>
  <c r="L47" i="11"/>
  <c r="L48" i="11" s="1"/>
  <c r="K41" i="11"/>
  <c r="K47" i="11" s="1"/>
  <c r="J41" i="11"/>
  <c r="J47" i="11" s="1"/>
  <c r="J48" i="11" s="1"/>
  <c r="I41" i="11"/>
  <c r="I47" i="11" s="1"/>
  <c r="I48" i="11" s="1"/>
  <c r="H41" i="11"/>
  <c r="H47" i="11"/>
  <c r="G41" i="11"/>
  <c r="R41" i="11" s="1"/>
  <c r="P28" i="11"/>
  <c r="M28" i="11"/>
  <c r="I28" i="11"/>
  <c r="H28" i="11"/>
  <c r="G28" i="11"/>
  <c r="R27" i="11"/>
  <c r="R26" i="11"/>
  <c r="R28" i="11" s="1"/>
  <c r="R25" i="11"/>
  <c r="R22" i="11"/>
  <c r="R18" i="11"/>
  <c r="R17" i="11"/>
  <c r="R16" i="11"/>
  <c r="R15" i="11"/>
  <c r="R14" i="11"/>
  <c r="R13" i="11"/>
  <c r="R12" i="11"/>
  <c r="P23" i="11"/>
  <c r="P72" i="11"/>
  <c r="P84" i="11" s="1"/>
  <c r="N23" i="11"/>
  <c r="L23" i="11"/>
  <c r="H23" i="11"/>
  <c r="G23" i="11"/>
  <c r="D17" i="12"/>
  <c r="Q42" i="11"/>
  <c r="R42" i="11" s="1"/>
  <c r="G32" i="1"/>
  <c r="J18" i="6"/>
  <c r="J42" i="6" s="1"/>
  <c r="J30" i="6"/>
  <c r="K18" i="6"/>
  <c r="K30" i="6"/>
  <c r="K42" i="6" s="1"/>
  <c r="I18" i="6"/>
  <c r="I30" i="6"/>
  <c r="I42" i="6"/>
  <c r="H18" i="6"/>
  <c r="H42" i="6" s="1"/>
  <c r="H30" i="6"/>
  <c r="G18" i="6"/>
  <c r="G30" i="6"/>
  <c r="G42" i="6" s="1"/>
  <c r="F18" i="6"/>
  <c r="F42" i="6" s="1"/>
  <c r="F30" i="6"/>
  <c r="J2" i="6"/>
  <c r="D2" i="6"/>
  <c r="G41" i="4"/>
  <c r="H41" i="4"/>
  <c r="I41" i="4"/>
  <c r="J41" i="4"/>
  <c r="K41" i="4"/>
  <c r="L41" i="4"/>
  <c r="G30" i="4"/>
  <c r="G42" i="4" s="1"/>
  <c r="H30" i="4"/>
  <c r="I30" i="4"/>
  <c r="J30" i="4"/>
  <c r="K30" i="4"/>
  <c r="L30" i="4"/>
  <c r="G18" i="4"/>
  <c r="H18" i="4"/>
  <c r="I18" i="4"/>
  <c r="I42" i="4"/>
  <c r="J18" i="4"/>
  <c r="K18" i="4"/>
  <c r="L18" i="4"/>
  <c r="L42" i="4"/>
  <c r="F41" i="4"/>
  <c r="F30" i="4"/>
  <c r="F18" i="4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3" i="2"/>
  <c r="H46" i="2" s="1"/>
  <c r="H38" i="2"/>
  <c r="H37" i="2"/>
  <c r="H36" i="2"/>
  <c r="H35" i="2"/>
  <c r="H34" i="2"/>
  <c r="H33" i="2"/>
  <c r="H32" i="2"/>
  <c r="H31" i="2"/>
  <c r="H30" i="2"/>
  <c r="H25" i="2"/>
  <c r="H21" i="2"/>
  <c r="H20" i="2"/>
  <c r="H19" i="2"/>
  <c r="H18" i="2"/>
  <c r="H17" i="2"/>
  <c r="H16" i="2"/>
  <c r="H15" i="2"/>
  <c r="H14" i="2"/>
  <c r="H13" i="2"/>
  <c r="H12" i="2"/>
  <c r="H11" i="2"/>
  <c r="Q48" i="11"/>
  <c r="H27" i="2"/>
  <c r="H9" i="2"/>
  <c r="R72" i="11"/>
  <c r="G50" i="1" l="1"/>
  <c r="G54" i="1" s="1"/>
  <c r="R23" i="11"/>
  <c r="H84" i="11"/>
  <c r="I84" i="11"/>
  <c r="H48" i="11"/>
  <c r="R56" i="11"/>
  <c r="I45" i="4"/>
  <c r="G43" i="6"/>
  <c r="D41" i="8"/>
  <c r="K48" i="11" s="1"/>
  <c r="K42" i="4"/>
  <c r="K45" i="4" s="1"/>
  <c r="H42" i="4"/>
  <c r="G45" i="4" s="1"/>
  <c r="J42" i="4"/>
  <c r="G84" i="11"/>
  <c r="K84" i="11"/>
  <c r="H28" i="2"/>
  <c r="F42" i="4"/>
  <c r="G47" i="11"/>
  <c r="R80" i="11"/>
  <c r="R77" i="11"/>
  <c r="N84" i="11"/>
  <c r="Q83" i="11"/>
  <c r="J43" i="6"/>
  <c r="H43" i="6"/>
  <c r="J45" i="4"/>
  <c r="I43" i="6"/>
  <c r="F45" i="4"/>
  <c r="F43" i="6"/>
  <c r="R47" i="11"/>
  <c r="R83" i="11"/>
  <c r="Q84" i="11"/>
  <c r="R75" i="11"/>
  <c r="H10" i="2"/>
  <c r="H24" i="2"/>
  <c r="G48" i="11"/>
  <c r="R48" i="11" s="1"/>
  <c r="J84" i="11"/>
  <c r="R81" i="11"/>
  <c r="H8" i="2"/>
  <c r="H22" i="2" s="1"/>
  <c r="H29" i="2"/>
  <c r="R84" i="11" l="1"/>
  <c r="H45" i="4"/>
  <c r="H39" i="2"/>
</calcChain>
</file>

<file path=xl/sharedStrings.xml><?xml version="1.0" encoding="utf-8"?>
<sst xmlns="http://schemas.openxmlformats.org/spreadsheetml/2006/main" count="464" uniqueCount="270">
  <si>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</si>
  <si>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</si>
  <si>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</si>
  <si>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</si>
  <si>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</si>
  <si>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</si>
  <si>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</si>
  <si>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</si>
  <si>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</si>
  <si>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</si>
  <si>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</si>
  <si>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</si>
  <si>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</si>
  <si>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</si>
  <si>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</si>
  <si>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</si>
  <si>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</si>
  <si>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</si>
  <si>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</si>
  <si>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</si>
  <si>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</si>
  <si>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</si>
  <si>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</si>
  <si>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</si>
  <si>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</si>
  <si>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</si>
  <si>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</si>
  <si>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</si>
  <si>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</si>
  <si>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</si>
  <si>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</si>
  <si>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</si>
  <si>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</si>
  <si>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</si>
  <si>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</si>
  <si>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</si>
  <si>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</si>
  <si>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</si>
  <si>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</si>
  <si>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</si>
  <si>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</si>
  <si>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</si>
  <si>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</si>
  <si>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</si>
  <si>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</si>
  <si>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</si>
  <si>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</si>
  <si>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</si>
  <si>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</si>
  <si>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</si>
  <si>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</si>
  <si>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</si>
  <si>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</si>
  <si>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</si>
  <si>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</si>
  <si>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</si>
  <si>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</si>
  <si>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</si>
  <si>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</si>
  <si>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</si>
  <si>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</si>
  <si>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</si>
  <si>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</si>
  <si>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</si>
  <si>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</si>
  <si>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</si>
  <si>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</si>
  <si>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</si>
  <si>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</si>
  <si>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</si>
  <si>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</si>
  <si>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</si>
  <si>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</si>
  <si>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END NOTES: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</si>
  <si>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</si>
  <si>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</si>
  <si>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</si>
  <si>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</si>
  <si>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</si>
  <si>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</si>
  <si>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</si>
  <si>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</si>
  <si>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</si>
  <si>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</si>
  <si>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</si>
  <si>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</si>
  <si>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</si>
  <si>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</si>
  <si>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</si>
  <si>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</si>
  <si>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</si>
  <si>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</si>
  <si>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</si>
  <si>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</si>
  <si>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</si>
  <si>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</si>
  <si>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</si>
  <si>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</si>
  <si>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</si>
  <si>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</si>
  <si>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</si>
  <si>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</si>
  <si>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</si>
  <si>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</si>
  <si>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</si>
  <si>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</si>
  <si>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</si>
  <si>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</si>
  <si>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</si>
  <si>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</si>
  <si>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</si>
  <si>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</si>
  <si>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</si>
  <si>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</si>
  <si>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</si>
  <si>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</si>
  <si>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</si>
  <si>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</si>
  <si>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</si>
  <si>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</si>
  <si>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</si>
  <si>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</si>
  <si>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</si>
  <si>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</si>
  <si>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</si>
  <si>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</si>
  <si>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</si>
  <si>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</si>
  <si>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</si>
  <si>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</si>
  <si>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</si>
  <si>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</si>
  <si>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</si>
  <si>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</si>
  <si>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</si>
  <si>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</si>
  <si>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</si>
  <si>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</si>
  <si>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</si>
  <si>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</si>
  <si>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</si>
  <si>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</si>
  <si>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</si>
  <si>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</si>
  <si>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</si>
  <si>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</si>
  <si>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</si>
  <si>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</si>
  <si>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</si>
  <si>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</si>
  <si>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</si>
  <si>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</si>
  <si>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</si>
  <si>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</si>
  <si>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</si>
  <si>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</si>
  <si>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</si>
  <si>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</si>
  <si>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</si>
  <si>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</si>
  <si>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</si>
  <si>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</si>
  <si>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</si>
  <si>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</si>
  <si>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</si>
  <si>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</si>
  <si>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Total unspent funds from prior fiscal years MUST match the Total Unspent Funds in the Local MHS Fund reported on the prior year RER.</t>
    </r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</si>
  <si>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</si>
  <si>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</si>
  <si>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</si>
  <si>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</si>
  <si>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</si>
  <si>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rPr>
        <vertAlign val="superscript"/>
        <sz val="12"/>
        <rFont val="Arial"/>
        <family val="2"/>
      </rPr>
      <t xml:space="preserve">5 </t>
    </r>
    <r>
      <rPr>
        <sz val="12"/>
        <rFont val="Arial"/>
        <family val="2"/>
      </rPr>
      <t>Total Unspent funds in the Local MHS Fund will auto populate for each Fiscal Year.</t>
    </r>
  </si>
  <si>
    <r>
      <rPr>
        <vertAlign val="superscript"/>
        <sz val="12"/>
        <rFont val="Arial"/>
        <family val="2"/>
      </rPr>
      <t xml:space="preserve">6 </t>
    </r>
    <r>
      <rPr>
        <sz val="12"/>
        <rFont val="Arial"/>
        <family val="2"/>
      </rPr>
      <t>The FFP amount represents the estimated FFP revenue generated in FY 2015-16 and attributed to MHSA.</t>
    </r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</si>
  <si>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</si>
  <si>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</si>
  <si>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</si>
  <si>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</si>
  <si>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</si>
  <si>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</si>
  <si>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</si>
  <si>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</si>
  <si>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</si>
  <si>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</si>
  <si>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</si>
  <si>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</si>
  <si>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</si>
  <si>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</si>
  <si>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</si>
  <si>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</si>
  <si>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</si>
  <si>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</si>
  <si>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</si>
  <si>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</si>
  <si>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</si>
  <si>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</si>
  <si>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</si>
  <si>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</si>
  <si>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</si>
  <si>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</si>
  <si>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</si>
  <si>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</si>
  <si>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</si>
  <si>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</si>
  <si>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</si>
  <si>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</si>
  <si>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</si>
  <si>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</si>
  <si>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</si>
  <si>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</si>
  <si>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                                              Annual Mental Health Services Act Revenue and Expenditure Report</t>
  </si>
  <si>
    <t xml:space="preserve">                                                                                          FY 2015-16</t>
  </si>
  <si>
    <t>should be reflected in the Adjustments section as a positive amount.</t>
  </si>
  <si>
    <r>
      <rPr>
        <vertAlign val="superscript"/>
        <sz val="12"/>
        <rFont val="Arial"/>
        <family val="2"/>
      </rPr>
      <t xml:space="preserve">4 </t>
    </r>
    <r>
      <rPr>
        <sz val="12"/>
        <rFont val="Arial"/>
        <family val="2"/>
      </rPr>
      <t xml:space="preserve">Payments from the MHSA Fund should be reflected in the Adjustments section as a negative amount. Receipts into the MHSA Fund  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</si>
  <si>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WIC Section 5892(b) permits a County to use up to 20 percent of the average amount of funds allocated to the county for the previous 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</si>
  <si>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 xml:space="preserve">Expenditure funding sources for each component must equal the total program expenditures as reported on the Component Summary  </t>
    </r>
  </si>
  <si>
    <t>Worksheets.</t>
  </si>
  <si>
    <t>five years to fund technological needs and capital facilities, human resource needs, and a prudent reserve.  The amount of funds</t>
  </si>
  <si>
    <t xml:space="preserve">transferred from CSS will be reported in the CSS column as a negative amount.  The funds transferred into WET, CFTN, or </t>
  </si>
  <si>
    <t xml:space="preserve">Prudent Reserve should be reflected as a positive amount.  For each year reported, the amount transferred from CSS should equal </t>
  </si>
  <si>
    <t xml:space="preserve">zero when added to the funds transferred into WET, CFTN, or Prudent Reserve. 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</si>
  <si>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</si>
  <si>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</si>
  <si>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</si>
  <si>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</si>
  <si>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</si>
  <si>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</si>
  <si>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</si>
  <si>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</si>
  <si>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</si>
  <si>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</si>
  <si>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</si>
  <si>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</si>
  <si>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</si>
  <si>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</si>
  <si>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</si>
  <si>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</si>
  <si>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</si>
  <si>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</si>
  <si>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</si>
  <si>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</si>
  <si>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</si>
  <si>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</si>
  <si>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</si>
  <si>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</si>
  <si>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</si>
  <si>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</si>
  <si>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</si>
  <si>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</si>
  <si>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City of Berkeley</t>
  </si>
  <si>
    <t>TAY, Adult &amp; Older Adult FSP</t>
  </si>
  <si>
    <t>X</t>
  </si>
  <si>
    <t>Multi Cultural Outreach &amp; Engagement</t>
  </si>
  <si>
    <t>System Development, Wellness &amp; Recovery</t>
  </si>
  <si>
    <t>Family,Youth, &amp; Children - FSP</t>
  </si>
  <si>
    <t>Homeless Outreach</t>
  </si>
  <si>
    <t>Community Based Children &amp; Youth at Risk</t>
  </si>
  <si>
    <t>High School Prevention Program</t>
  </si>
  <si>
    <t>Social Inclusion</t>
  </si>
  <si>
    <t>BE A STAR</t>
  </si>
  <si>
    <t>Supportive School Program</t>
  </si>
  <si>
    <t>Community Education &amp; Supports</t>
  </si>
  <si>
    <t xml:space="preserve">Innovation Planning &amp; Evaluation </t>
  </si>
  <si>
    <t>2640 MLK Berkeley, CA Renovation</t>
  </si>
  <si>
    <t>Crisis Services</t>
  </si>
  <si>
    <t>Tier 1-3</t>
  </si>
  <si>
    <t>Gloria G. Ocampo</t>
  </si>
  <si>
    <t>Associate Management Analyst</t>
  </si>
  <si>
    <t>510 981-5120</t>
  </si>
  <si>
    <t>gocampo@cityofberkeley.info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</si>
</sst>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8" fillId="0" borderId="0"/>
    <xf numFmtId="0" fontId="1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9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5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5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6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9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13" fillId="0" borderId="0" xfId="0" applyFont="1" applyBorder="1" applyAlignment="1" applyProtection="1">
      <protection hidden="1"/>
    </xf>
    <xf numFmtId="0" fontId="12" fillId="0" borderId="0" xfId="40" applyFont="1" applyBorder="1" applyAlignment="1" applyProtection="1">
      <alignment vertical="center"/>
      <protection hidden="1"/>
    </xf>
    <xf numFmtId="0" fontId="12" fillId="0" borderId="0" xfId="40" applyFont="1" applyBorder="1" applyAlignment="1" applyProtection="1">
      <alignment horizontal="left" vertical="center"/>
      <protection hidden="1"/>
    </xf>
    <xf numFmtId="0" fontId="12" fillId="0" borderId="0" xfId="40" applyFont="1" applyBorder="1" applyAlignment="1" applyProtection="1">
      <alignment vertical="top"/>
      <protection hidden="1"/>
    </xf>
    <xf numFmtId="0" fontId="12" fillId="0" borderId="0" xfId="40" applyFont="1" applyBorder="1" applyAlignment="1" applyProtection="1">
      <alignment vertical="center" wrapText="1"/>
      <protection hidden="1"/>
    </xf>
    <xf numFmtId="0" fontId="12" fillId="0" borderId="0" xfId="40" applyFont="1" applyBorder="1" applyAlignment="1" applyProtection="1">
      <alignment horizontal="left" vertical="top"/>
      <protection hidden="1"/>
    </xf>
    <xf numFmtId="0" fontId="12" fillId="0" borderId="0" xfId="40" applyFont="1" applyBorder="1" applyAlignment="1" applyProtection="1">
      <alignment horizontal="left" vertical="top" wrapText="1"/>
      <protection hidden="1"/>
    </xf>
    <xf numFmtId="0" fontId="12" fillId="0" borderId="0" xfId="40" applyFont="1" applyAlignment="1" applyProtection="1">
      <alignment vertical="top"/>
      <protection hidden="1"/>
    </xf>
    <xf numFmtId="0" fontId="12" fillId="0" borderId="0" xfId="40" applyFont="1" applyProtection="1">
      <protection hidden="1"/>
    </xf>
    <xf numFmtId="0" fontId="12" fillId="0" borderId="0" xfId="40" applyFont="1" applyAlignment="1" applyProtection="1">
      <alignment horizontal="left" vertical="top"/>
      <protection hidden="1"/>
    </xf>
    <xf numFmtId="0" fontId="12" fillId="0" borderId="0" xfId="40" applyFont="1" applyAlignment="1" applyProtection="1">
      <alignment horizontal="left" vertical="top" wrapText="1"/>
      <protection hidden="1"/>
    </xf>
    <xf numFmtId="0" fontId="12" fillId="0" borderId="0" xfId="40" applyFont="1" applyAlignment="1" applyProtection="1">
      <alignment horizontal="left"/>
      <protection hidden="1"/>
    </xf>
    <xf numFmtId="0" fontId="12" fillId="3" borderId="0" xfId="0" applyFont="1" applyFill="1" applyBorder="1" applyAlignment="1" applyProtection="1">
      <alignment horizontal="left" vertical="center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20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7" fillId="4" borderId="66" xfId="60" applyFont="1" applyFill="1" applyBorder="1" applyProtection="1">
      <protection hidden="1"/>
    </xf>
    <xf numFmtId="9" fontId="17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5" fillId="0" borderId="117" xfId="0" applyFont="1" applyBorder="1" applyAlignment="1">
      <alignment horizontal="center" wrapText="1"/>
    </xf>
    <xf numFmtId="0" fontId="15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ustomXml" Target="../customXml/item4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theme" Target="theme/theme1.xml"/><Relationship Id="rId60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Normal="100" zoomScaleSheetLayoutView="100" zoomScalePageLayoutView="84" workbookViewId="0">
      <selection activeCell="M36" sqref="M36"/>
    </sheetView>
  </sheetViews>
  <sheetFormatPr defaultColWidth="0" defaultRowHeight="12.75" zeroHeight="1" x14ac:dyDescent="0.2"/>
  <cols>
    <col min="1" max="1" width="7.7109375" style="403" customWidth="1"/>
    <col min="2" max="2" width="39.42578125" style="403" customWidth="1"/>
    <col min="3" max="6" width="6.7109375" style="403" customWidth="1"/>
    <col min="7" max="7" width="37.5703125" style="403" customWidth="1"/>
    <col min="8" max="8" width="12.5703125" style="403" hidden="1" customWidth="1"/>
    <col min="9" max="16384" width="8.7109375" style="403" hidden="1"/>
  </cols>
  <sheetData>
    <row r="1" spans="1:7" ht="19.899999999999999" customHeight="1" x14ac:dyDescent="0.25">
      <c r="A1" s="525"/>
      <c r="B1" s="526" t="s">
        <v>181</v>
      </c>
      <c r="C1" s="527"/>
      <c r="D1" s="527"/>
      <c r="E1" s="527"/>
      <c r="F1" s="527"/>
      <c r="G1" s="528"/>
    </row>
    <row r="2" spans="1:7" ht="19.899999999999999" customHeight="1" x14ac:dyDescent="0.25">
      <c r="A2" s="453"/>
      <c r="B2" s="529" t="s">
        <v>182</v>
      </c>
      <c r="C2" s="440"/>
      <c r="D2" s="440"/>
      <c r="E2" s="440"/>
      <c r="F2" s="440"/>
      <c r="G2" s="530"/>
    </row>
    <row r="3" spans="1:7" ht="19.899999999999999" customHeight="1" thickBot="1" x14ac:dyDescent="0.25">
      <c r="A3" s="531"/>
      <c r="B3" s="532" t="s">
        <v>183</v>
      </c>
      <c r="C3" s="533"/>
      <c r="D3" s="533"/>
      <c r="E3" s="533"/>
      <c r="F3" s="533"/>
      <c r="G3" s="534"/>
    </row>
    <row r="4" spans="1:7" ht="20.100000000000001" customHeight="1" thickBot="1" x14ac:dyDescent="0.25">
      <c r="A4" s="487" t="s">
        <v>8</v>
      </c>
      <c r="B4" s="610" t="s">
        <v>249</v>
      </c>
      <c r="C4" s="189"/>
      <c r="D4" s="189"/>
      <c r="E4" s="189"/>
      <c r="F4" s="535" t="s">
        <v>9</v>
      </c>
      <c r="G4" s="611">
        <v>42814</v>
      </c>
    </row>
    <row r="5" spans="1:7" s="449" customFormat="1" ht="40.15" customHeight="1" x14ac:dyDescent="0.2">
      <c r="A5" s="536" t="s">
        <v>246</v>
      </c>
      <c r="B5" s="537"/>
      <c r="C5" s="538" t="s">
        <v>184</v>
      </c>
      <c r="D5" s="539"/>
      <c r="E5" s="540"/>
      <c r="F5" s="541"/>
      <c r="G5" s="542" t="s">
        <v>55</v>
      </c>
    </row>
    <row r="6" spans="1:7" ht="15" customHeight="1" x14ac:dyDescent="0.2">
      <c r="A6" s="543" t="s">
        <v>104</v>
      </c>
      <c r="B6" s="544"/>
      <c r="C6" s="545" t="s">
        <v>158</v>
      </c>
      <c r="D6" s="546" t="s">
        <v>159</v>
      </c>
      <c r="E6" s="546" t="s">
        <v>99</v>
      </c>
      <c r="F6" s="546" t="s">
        <v>160</v>
      </c>
      <c r="G6" s="547"/>
    </row>
    <row r="7" spans="1:7" ht="15" customHeight="1" x14ac:dyDescent="0.2">
      <c r="A7" s="453">
        <v>1</v>
      </c>
      <c r="B7" s="185" t="s">
        <v>250</v>
      </c>
      <c r="C7" s="591"/>
      <c r="D7" s="591" t="s">
        <v>251</v>
      </c>
      <c r="E7" s="591" t="s">
        <v>251</v>
      </c>
      <c r="F7" s="591" t="s">
        <v>251</v>
      </c>
      <c r="G7" s="596">
        <v>1028527</v>
      </c>
    </row>
    <row r="8" spans="1:7" ht="15" customHeight="1" x14ac:dyDescent="0.2">
      <c r="A8" s="453">
        <v>2</v>
      </c>
      <c r="B8" s="185" t="s">
        <v>254</v>
      </c>
      <c r="C8" s="594" t="s">
        <v>251</v>
      </c>
      <c r="D8" s="594" t="s">
        <v>251</v>
      </c>
      <c r="E8" s="593"/>
      <c r="F8" s="593"/>
      <c r="G8" s="596">
        <v>244006</v>
      </c>
    </row>
    <row r="9" spans="1:7" ht="15" customHeight="1" x14ac:dyDescent="0.2">
      <c r="A9" s="453">
        <v>3</v>
      </c>
      <c r="B9" s="185"/>
      <c r="C9" s="593"/>
      <c r="D9" s="593"/>
      <c r="E9" s="593"/>
      <c r="F9" s="593"/>
      <c r="G9" s="596"/>
    </row>
    <row r="10" spans="1:7" ht="15" customHeight="1" x14ac:dyDescent="0.2">
      <c r="A10" s="453">
        <v>4</v>
      </c>
      <c r="B10" s="185"/>
      <c r="C10" s="593"/>
      <c r="D10" s="593"/>
      <c r="E10" s="593"/>
      <c r="F10" s="593"/>
      <c r="G10" s="596"/>
    </row>
    <row r="11" spans="1:7" ht="15" customHeight="1" x14ac:dyDescent="0.2">
      <c r="A11" s="453">
        <v>5</v>
      </c>
      <c r="B11" s="185"/>
      <c r="C11" s="593"/>
      <c r="D11" s="593"/>
      <c r="E11" s="593"/>
      <c r="F11" s="593"/>
      <c r="G11" s="596"/>
    </row>
    <row r="12" spans="1:7" ht="15" customHeight="1" x14ac:dyDescent="0.2">
      <c r="A12" s="453">
        <v>6</v>
      </c>
      <c r="B12" s="183"/>
      <c r="C12" s="593"/>
      <c r="D12" s="593"/>
      <c r="E12" s="593"/>
      <c r="F12" s="593"/>
      <c r="G12" s="596"/>
    </row>
    <row r="13" spans="1:7" ht="15" customHeight="1" x14ac:dyDescent="0.2">
      <c r="A13" s="453">
        <v>7</v>
      </c>
      <c r="B13" s="183"/>
      <c r="C13" s="593"/>
      <c r="D13" s="593"/>
      <c r="E13" s="593"/>
      <c r="F13" s="593"/>
      <c r="G13" s="596"/>
    </row>
    <row r="14" spans="1:7" ht="15" customHeight="1" x14ac:dyDescent="0.2">
      <c r="A14" s="453">
        <v>8</v>
      </c>
      <c r="B14" s="183"/>
      <c r="C14" s="593"/>
      <c r="D14" s="593"/>
      <c r="E14" s="593"/>
      <c r="F14" s="593"/>
      <c r="G14" s="596"/>
    </row>
    <row r="15" spans="1:7" ht="15" customHeight="1" x14ac:dyDescent="0.2">
      <c r="A15" s="453">
        <v>9</v>
      </c>
      <c r="B15" s="183"/>
      <c r="C15" s="593"/>
      <c r="D15" s="593"/>
      <c r="E15" s="593"/>
      <c r="F15" s="593"/>
      <c r="G15" s="596"/>
    </row>
    <row r="16" spans="1:7" ht="15" customHeight="1" x14ac:dyDescent="0.2">
      <c r="A16" s="453">
        <v>10</v>
      </c>
      <c r="B16" s="183"/>
      <c r="C16" s="593"/>
      <c r="D16" s="593"/>
      <c r="E16" s="593"/>
      <c r="F16" s="593"/>
      <c r="G16" s="596"/>
    </row>
    <row r="17" spans="1:7" ht="15" customHeight="1" x14ac:dyDescent="0.2">
      <c r="A17" s="453">
        <v>11</v>
      </c>
      <c r="B17" s="183"/>
      <c r="C17" s="593"/>
      <c r="D17" s="593"/>
      <c r="E17" s="593"/>
      <c r="F17" s="593"/>
      <c r="G17" s="596"/>
    </row>
    <row r="18" spans="1:7" ht="15" customHeight="1" x14ac:dyDescent="0.2">
      <c r="A18" s="453">
        <v>12</v>
      </c>
      <c r="B18" s="183"/>
      <c r="C18" s="593"/>
      <c r="D18" s="593"/>
      <c r="E18" s="593"/>
      <c r="F18" s="593"/>
      <c r="G18" s="596"/>
    </row>
    <row r="19" spans="1:7" ht="15" customHeight="1" x14ac:dyDescent="0.2">
      <c r="A19" s="453">
        <v>13</v>
      </c>
      <c r="B19" s="183"/>
      <c r="C19" s="593"/>
      <c r="D19" s="593"/>
      <c r="E19" s="593"/>
      <c r="F19" s="593"/>
      <c r="G19" s="596"/>
    </row>
    <row r="20" spans="1:7" ht="15" customHeight="1" x14ac:dyDescent="0.2">
      <c r="A20" s="453">
        <v>14</v>
      </c>
      <c r="B20" s="183"/>
      <c r="C20" s="593"/>
      <c r="D20" s="593"/>
      <c r="E20" s="593"/>
      <c r="F20" s="593"/>
      <c r="G20" s="596"/>
    </row>
    <row r="21" spans="1:7" ht="15" customHeight="1" x14ac:dyDescent="0.2">
      <c r="A21" s="453">
        <v>15</v>
      </c>
      <c r="B21" s="183"/>
      <c r="C21" s="593"/>
      <c r="D21" s="593"/>
      <c r="E21" s="593"/>
      <c r="F21" s="593"/>
      <c r="G21" s="596"/>
    </row>
    <row r="22" spans="1:7" ht="15" customHeight="1" x14ac:dyDescent="0.2">
      <c r="A22" s="453">
        <v>16</v>
      </c>
      <c r="B22" s="183"/>
      <c r="C22" s="593"/>
      <c r="D22" s="593"/>
      <c r="E22" s="593"/>
      <c r="F22" s="593"/>
      <c r="G22" s="596"/>
    </row>
    <row r="23" spans="1:7" ht="15" customHeight="1" x14ac:dyDescent="0.2">
      <c r="A23" s="453">
        <v>17</v>
      </c>
      <c r="B23" s="183"/>
      <c r="C23" s="593"/>
      <c r="D23" s="593"/>
      <c r="E23" s="593"/>
      <c r="F23" s="593"/>
      <c r="G23" s="596"/>
    </row>
    <row r="24" spans="1:7" ht="15" customHeight="1" x14ac:dyDescent="0.2">
      <c r="A24" s="453">
        <v>18</v>
      </c>
      <c r="B24" s="183"/>
      <c r="C24" s="593"/>
      <c r="D24" s="593"/>
      <c r="E24" s="593"/>
      <c r="F24" s="593"/>
      <c r="G24" s="596"/>
    </row>
    <row r="25" spans="1:7" ht="15" customHeight="1" x14ac:dyDescent="0.2">
      <c r="A25" s="453">
        <v>16</v>
      </c>
      <c r="B25" s="183"/>
      <c r="C25" s="593"/>
      <c r="D25" s="593"/>
      <c r="E25" s="593"/>
      <c r="F25" s="593"/>
      <c r="G25" s="596"/>
    </row>
    <row r="26" spans="1:7" ht="15" customHeight="1" x14ac:dyDescent="0.2">
      <c r="A26" s="453">
        <v>20</v>
      </c>
      <c r="B26" s="141"/>
      <c r="C26" s="593"/>
      <c r="D26" s="593"/>
      <c r="E26" s="593"/>
      <c r="F26" s="593"/>
      <c r="G26" s="596"/>
    </row>
    <row r="27" spans="1:7" ht="15" customHeight="1" x14ac:dyDescent="0.2">
      <c r="A27" s="453">
        <v>21</v>
      </c>
      <c r="B27" s="183"/>
      <c r="C27" s="593"/>
      <c r="D27" s="593"/>
      <c r="E27" s="593"/>
      <c r="F27" s="593"/>
      <c r="G27" s="596"/>
    </row>
    <row r="28" spans="1:7" ht="15" customHeight="1" x14ac:dyDescent="0.2">
      <c r="A28" s="453">
        <v>22</v>
      </c>
      <c r="B28" s="183"/>
      <c r="C28" s="593"/>
      <c r="D28" s="593"/>
      <c r="E28" s="593"/>
      <c r="F28" s="593"/>
      <c r="G28" s="596"/>
    </row>
    <row r="29" spans="1:7" ht="15" customHeight="1" x14ac:dyDescent="0.2">
      <c r="A29" s="453">
        <v>23</v>
      </c>
      <c r="B29" s="183"/>
      <c r="C29" s="593"/>
      <c r="D29" s="593"/>
      <c r="E29" s="593"/>
      <c r="F29" s="593"/>
      <c r="G29" s="596"/>
    </row>
    <row r="30" spans="1:7" ht="15" customHeight="1" x14ac:dyDescent="0.2">
      <c r="A30" s="453">
        <v>24</v>
      </c>
      <c r="B30" s="183"/>
      <c r="C30" s="593"/>
      <c r="D30" s="593"/>
      <c r="E30" s="593"/>
      <c r="F30" s="593"/>
      <c r="G30" s="596"/>
    </row>
    <row r="31" spans="1:7" s="463" customFormat="1" ht="15" customHeight="1" x14ac:dyDescent="0.2">
      <c r="A31" s="453">
        <v>25</v>
      </c>
      <c r="B31" s="142"/>
      <c r="C31" s="594"/>
      <c r="D31" s="594"/>
      <c r="E31" s="594"/>
      <c r="F31" s="594"/>
      <c r="G31" s="597"/>
    </row>
    <row r="32" spans="1:7" s="463" customFormat="1" ht="15" customHeight="1" x14ac:dyDescent="0.2">
      <c r="A32" s="548" t="s">
        <v>186</v>
      </c>
      <c r="B32" s="520" t="s">
        <v>187</v>
      </c>
      <c r="C32" s="520"/>
      <c r="D32" s="520"/>
      <c r="E32" s="520"/>
      <c r="F32" s="549"/>
      <c r="G32" s="598">
        <f>SUM(G7:G31)</f>
        <v>1272533</v>
      </c>
    </row>
    <row r="33" spans="1:7" s="463" customFormat="1" ht="15" customHeight="1" x14ac:dyDescent="0.2">
      <c r="A33" s="210" t="s">
        <v>105</v>
      </c>
      <c r="B33" s="211"/>
      <c r="C33" s="546" t="s">
        <v>158</v>
      </c>
      <c r="D33" s="546" t="s">
        <v>159</v>
      </c>
      <c r="E33" s="546" t="s">
        <v>99</v>
      </c>
      <c r="F33" s="546" t="s">
        <v>160</v>
      </c>
      <c r="G33" s="550"/>
    </row>
    <row r="34" spans="1:7" s="463" customFormat="1" ht="15" customHeight="1" x14ac:dyDescent="0.2">
      <c r="A34" s="500">
        <v>1</v>
      </c>
      <c r="B34" s="143" t="s">
        <v>252</v>
      </c>
      <c r="C34" s="591" t="s">
        <v>251</v>
      </c>
      <c r="D34" s="591" t="s">
        <v>251</v>
      </c>
      <c r="E34" s="591" t="s">
        <v>251</v>
      </c>
      <c r="F34" s="591" t="s">
        <v>251</v>
      </c>
      <c r="G34" s="621">
        <v>244071</v>
      </c>
    </row>
    <row r="35" spans="1:7" s="463" customFormat="1" ht="15" customHeight="1" x14ac:dyDescent="0.2">
      <c r="A35" s="500">
        <v>2</v>
      </c>
      <c r="B35" s="185" t="s">
        <v>253</v>
      </c>
      <c r="C35" s="594"/>
      <c r="D35" s="594" t="s">
        <v>251</v>
      </c>
      <c r="E35" s="594" t="s">
        <v>251</v>
      </c>
      <c r="F35" s="594" t="s">
        <v>251</v>
      </c>
      <c r="G35" s="621">
        <f>211716+70694</f>
        <v>282410</v>
      </c>
    </row>
    <row r="36" spans="1:7" s="463" customFormat="1" ht="15" customHeight="1" x14ac:dyDescent="0.2">
      <c r="A36" s="500">
        <v>3</v>
      </c>
      <c r="B36" s="185" t="s">
        <v>264</v>
      </c>
      <c r="C36" s="594" t="s">
        <v>251</v>
      </c>
      <c r="D36" s="594" t="s">
        <v>251</v>
      </c>
      <c r="E36" s="594" t="s">
        <v>251</v>
      </c>
      <c r="F36" s="594" t="s">
        <v>251</v>
      </c>
      <c r="G36" s="621">
        <v>55142</v>
      </c>
    </row>
    <row r="37" spans="1:7" s="463" customFormat="1" ht="15" customHeight="1" x14ac:dyDescent="0.2">
      <c r="A37" s="500">
        <v>4</v>
      </c>
      <c r="B37" s="183" t="s">
        <v>265</v>
      </c>
      <c r="C37" s="594"/>
      <c r="D37" s="594" t="s">
        <v>251</v>
      </c>
      <c r="E37" s="594" t="s">
        <v>251</v>
      </c>
      <c r="F37" s="594" t="s">
        <v>251</v>
      </c>
      <c r="G37" s="621">
        <v>37737</v>
      </c>
    </row>
    <row r="38" spans="1:7" s="463" customFormat="1" ht="15" customHeight="1" x14ac:dyDescent="0.2">
      <c r="A38" s="500">
        <v>5</v>
      </c>
      <c r="B38" s="183"/>
      <c r="C38" s="594"/>
      <c r="D38" s="594"/>
      <c r="E38" s="594"/>
      <c r="F38" s="594"/>
      <c r="G38" s="621"/>
    </row>
    <row r="39" spans="1:7" s="463" customFormat="1" ht="15" customHeight="1" x14ac:dyDescent="0.2">
      <c r="A39" s="500">
        <v>6</v>
      </c>
      <c r="B39" s="183"/>
      <c r="C39" s="594"/>
      <c r="D39" s="594"/>
      <c r="E39" s="594"/>
      <c r="F39" s="594"/>
      <c r="G39" s="621"/>
    </row>
    <row r="40" spans="1:7" s="463" customFormat="1" ht="15" customHeight="1" x14ac:dyDescent="0.2">
      <c r="A40" s="500">
        <v>7</v>
      </c>
      <c r="B40" s="185"/>
      <c r="C40" s="594"/>
      <c r="D40" s="594"/>
      <c r="E40" s="594"/>
      <c r="F40" s="594"/>
      <c r="G40" s="621"/>
    </row>
    <row r="41" spans="1:7" s="463" customFormat="1" ht="15" customHeight="1" x14ac:dyDescent="0.2">
      <c r="A41" s="500">
        <v>8</v>
      </c>
      <c r="B41" s="185"/>
      <c r="C41" s="594"/>
      <c r="D41" s="594"/>
      <c r="E41" s="594"/>
      <c r="F41" s="594"/>
      <c r="G41" s="621"/>
    </row>
    <row r="42" spans="1:7" s="463" customFormat="1" ht="15" customHeight="1" x14ac:dyDescent="0.2">
      <c r="A42" s="500">
        <v>9</v>
      </c>
      <c r="B42" s="185"/>
      <c r="C42" s="594"/>
      <c r="D42" s="594"/>
      <c r="E42" s="594"/>
      <c r="F42" s="594"/>
      <c r="G42" s="621"/>
    </row>
    <row r="43" spans="1:7" s="463" customFormat="1" ht="15" customHeight="1" x14ac:dyDescent="0.2">
      <c r="A43" s="500">
        <v>10</v>
      </c>
      <c r="B43" s="144"/>
      <c r="C43" s="594"/>
      <c r="D43" s="594"/>
      <c r="E43" s="594"/>
      <c r="F43" s="594"/>
      <c r="G43" s="621"/>
    </row>
    <row r="44" spans="1:7" s="463" customFormat="1" ht="15" customHeight="1" x14ac:dyDescent="0.2">
      <c r="A44" s="500">
        <v>11</v>
      </c>
      <c r="B44" s="144"/>
      <c r="C44" s="594"/>
      <c r="D44" s="594"/>
      <c r="E44" s="594"/>
      <c r="F44" s="594"/>
      <c r="G44" s="621"/>
    </row>
    <row r="45" spans="1:7" s="463" customFormat="1" ht="15" customHeight="1" x14ac:dyDescent="0.2">
      <c r="A45" s="500">
        <v>12</v>
      </c>
      <c r="B45" s="183"/>
      <c r="C45" s="594"/>
      <c r="D45" s="594"/>
      <c r="E45" s="594"/>
      <c r="F45" s="594"/>
      <c r="G45" s="621"/>
    </row>
    <row r="46" spans="1:7" s="463" customFormat="1" ht="15" customHeight="1" x14ac:dyDescent="0.2">
      <c r="A46" s="500">
        <v>13</v>
      </c>
      <c r="B46" s="183"/>
      <c r="C46" s="594"/>
      <c r="D46" s="594"/>
      <c r="E46" s="594"/>
      <c r="F46" s="594"/>
      <c r="G46" s="621"/>
    </row>
    <row r="47" spans="1:7" s="463" customFormat="1" ht="15" customHeight="1" x14ac:dyDescent="0.2">
      <c r="A47" s="500">
        <v>14</v>
      </c>
      <c r="B47" s="183"/>
      <c r="C47" s="594"/>
      <c r="D47" s="594"/>
      <c r="E47" s="594"/>
      <c r="F47" s="594"/>
      <c r="G47" s="621"/>
    </row>
    <row r="48" spans="1:7" s="463" customFormat="1" ht="15" customHeight="1" thickBot="1" x14ac:dyDescent="0.25">
      <c r="A48" s="500">
        <v>15</v>
      </c>
      <c r="B48" s="145"/>
      <c r="C48" s="595"/>
      <c r="D48" s="595"/>
      <c r="E48" s="595"/>
      <c r="F48" s="595"/>
      <c r="G48" s="621"/>
    </row>
    <row r="49" spans="1:7" s="463" customFormat="1" ht="15" customHeight="1" thickBot="1" x14ac:dyDescent="0.25">
      <c r="A49" s="551"/>
      <c r="B49" s="419" t="s">
        <v>188</v>
      </c>
      <c r="C49" s="552"/>
      <c r="D49" s="552"/>
      <c r="E49" s="552"/>
      <c r="F49" s="553"/>
      <c r="G49" s="599">
        <f>SUM(G34:G48)</f>
        <v>619360</v>
      </c>
    </row>
    <row r="50" spans="1:7" s="463" customFormat="1" ht="15" customHeight="1" x14ac:dyDescent="0.2">
      <c r="A50" s="554" t="s">
        <v>106</v>
      </c>
      <c r="B50" s="555"/>
      <c r="C50" s="556"/>
      <c r="D50" s="556"/>
      <c r="E50" s="556"/>
      <c r="F50" s="557"/>
      <c r="G50" s="600">
        <f>G32+G49</f>
        <v>1891893</v>
      </c>
    </row>
    <row r="51" spans="1:7" s="463" customFormat="1" ht="15" customHeight="1" x14ac:dyDescent="0.2">
      <c r="A51" s="464" t="s">
        <v>50</v>
      </c>
      <c r="B51" s="558"/>
      <c r="C51" s="559"/>
      <c r="D51" s="559"/>
      <c r="E51" s="559"/>
      <c r="F51" s="560"/>
      <c r="G51" s="601"/>
    </row>
    <row r="52" spans="1:7" s="463" customFormat="1" ht="15" customHeight="1" x14ac:dyDescent="0.2">
      <c r="A52" s="464" t="s">
        <v>17</v>
      </c>
      <c r="B52" s="558"/>
      <c r="C52" s="559"/>
      <c r="D52" s="559"/>
      <c r="E52" s="559"/>
      <c r="F52" s="560"/>
      <c r="G52" s="601">
        <v>340950</v>
      </c>
    </row>
    <row r="53" spans="1:7" s="463" customFormat="1" ht="15" customHeight="1" thickBot="1" x14ac:dyDescent="0.25">
      <c r="A53" s="561" t="s">
        <v>37</v>
      </c>
      <c r="B53" s="562"/>
      <c r="C53" s="563"/>
      <c r="D53" s="563"/>
      <c r="E53" s="563"/>
      <c r="F53" s="564"/>
      <c r="G53" s="602"/>
    </row>
    <row r="54" spans="1:7" ht="20.100000000000001" customHeight="1" thickBot="1" x14ac:dyDescent="0.25">
      <c r="A54" s="487" t="s">
        <v>20</v>
      </c>
      <c r="B54" s="488"/>
      <c r="C54" s="565"/>
      <c r="D54" s="565"/>
      <c r="E54" s="565"/>
      <c r="F54" s="566"/>
      <c r="G54" s="603">
        <f>SUM(G50:G53)</f>
        <v>2232843</v>
      </c>
    </row>
    <row r="55" spans="1:7" x14ac:dyDescent="0.2"/>
    <row r="56" spans="1:7" ht="28.5" customHeight="1" x14ac:dyDescent="0.2">
      <c r="A56" s="504" t="s">
        <v>239</v>
      </c>
      <c r="B56" s="504"/>
      <c r="C56" s="504"/>
      <c r="D56" s="504"/>
      <c r="E56" s="504"/>
      <c r="F56" s="504"/>
      <c r="G56" s="504"/>
    </row>
    <row r="57" spans="1:7" x14ac:dyDescent="0.2">
      <c r="A57" s="504"/>
      <c r="B57" s="567"/>
      <c r="C57" s="567"/>
      <c r="D57" s="567"/>
      <c r="E57" s="567"/>
      <c r="F57" s="567"/>
      <c r="G57" s="567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8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Normal="100" zoomScaleSheetLayoutView="100" workbookViewId="0">
      <selection activeCell="M36" sqref="M36"/>
    </sheetView>
  </sheetViews>
  <sheetFormatPr defaultColWidth="0" defaultRowHeight="12.75" zeroHeight="1" x14ac:dyDescent="0.2"/>
  <cols>
    <col min="1" max="1" width="8" style="403" customWidth="1"/>
    <col min="2" max="2" width="55.7109375" style="403" customWidth="1"/>
    <col min="3" max="6" width="6.7109375" style="403" customWidth="1"/>
    <col min="7" max="7" width="30.7109375" style="403" customWidth="1"/>
    <col min="8" max="8" width="12.7109375" style="403" customWidth="1"/>
    <col min="9" max="9" width="0" style="403" hidden="1" customWidth="1"/>
    <col min="10" max="16384" width="8.7109375" style="403" hidden="1"/>
  </cols>
  <sheetData>
    <row r="1" spans="1:8" ht="19.899999999999999" customHeight="1" x14ac:dyDescent="0.2">
      <c r="A1" s="506" t="s">
        <v>185</v>
      </c>
      <c r="B1" s="507" t="s">
        <v>189</v>
      </c>
      <c r="C1" s="507"/>
      <c r="D1" s="507"/>
      <c r="E1" s="507"/>
      <c r="F1" s="507"/>
      <c r="G1" s="507"/>
      <c r="H1" s="508"/>
    </row>
    <row r="2" spans="1:8" ht="19.899999999999999" customHeight="1" x14ac:dyDescent="0.2">
      <c r="A2" s="509"/>
      <c r="B2" s="510" t="s">
        <v>190</v>
      </c>
      <c r="C2" s="510"/>
      <c r="D2" s="510"/>
      <c r="E2" s="510"/>
      <c r="F2" s="510"/>
      <c r="G2" s="510"/>
      <c r="H2" s="511"/>
    </row>
    <row r="3" spans="1:8" ht="19.899999999999999" customHeight="1" thickBot="1" x14ac:dyDescent="0.25">
      <c r="A3" s="509"/>
      <c r="B3" s="510" t="s">
        <v>191</v>
      </c>
      <c r="C3" s="510"/>
      <c r="D3" s="510"/>
      <c r="E3" s="510"/>
      <c r="F3" s="510"/>
      <c r="G3" s="510"/>
      <c r="H3" s="511"/>
    </row>
    <row r="4" spans="1:8" ht="20.100000000000001" customHeight="1" thickBot="1" x14ac:dyDescent="0.25">
      <c r="A4" s="220" t="s">
        <v>8</v>
      </c>
      <c r="B4" s="612" t="str">
        <f>'CSS '!B4</f>
        <v>City of Berkeley</v>
      </c>
      <c r="C4" s="190"/>
      <c r="D4" s="190"/>
      <c r="E4" s="190"/>
      <c r="F4" s="512" t="s">
        <v>9</v>
      </c>
      <c r="G4" s="613">
        <f>'CSS '!G4</f>
        <v>42814</v>
      </c>
      <c r="H4" s="191"/>
    </row>
    <row r="5" spans="1:8" s="449" customFormat="1" ht="40.15" customHeight="1" x14ac:dyDescent="0.25">
      <c r="A5" s="475" t="s">
        <v>245</v>
      </c>
      <c r="B5" s="477"/>
      <c r="C5" s="513" t="s">
        <v>195</v>
      </c>
      <c r="D5" s="514"/>
      <c r="E5" s="514"/>
      <c r="F5" s="515"/>
      <c r="G5" s="516" t="s">
        <v>234</v>
      </c>
      <c r="H5" s="517" t="s">
        <v>141</v>
      </c>
    </row>
    <row r="6" spans="1:8" ht="15" customHeight="1" x14ac:dyDescent="0.2">
      <c r="A6" s="203" t="s">
        <v>110</v>
      </c>
      <c r="B6" s="204"/>
      <c r="C6" s="205" t="s">
        <v>158</v>
      </c>
      <c r="D6" s="205" t="s">
        <v>159</v>
      </c>
      <c r="E6" s="205" t="s">
        <v>99</v>
      </c>
      <c r="F6" s="205" t="s">
        <v>160</v>
      </c>
      <c r="G6" s="204"/>
      <c r="H6" s="206"/>
    </row>
    <row r="7" spans="1:8" ht="15" customHeight="1" x14ac:dyDescent="0.2">
      <c r="A7" s="453">
        <v>1</v>
      </c>
      <c r="B7" s="126" t="s">
        <v>255</v>
      </c>
      <c r="C7" s="591"/>
      <c r="D7" s="591" t="s">
        <v>251</v>
      </c>
      <c r="E7" s="591" t="s">
        <v>251</v>
      </c>
      <c r="F7" s="591" t="s">
        <v>251</v>
      </c>
      <c r="G7" s="583">
        <v>19434</v>
      </c>
      <c r="H7" s="586">
        <f>IF(G7=0,0,G7/$G$22)</f>
        <v>0.11070413388854394</v>
      </c>
    </row>
    <row r="8" spans="1:8" ht="15" customHeight="1" x14ac:dyDescent="0.2">
      <c r="A8" s="453">
        <v>2</v>
      </c>
      <c r="B8" s="126" t="s">
        <v>256</v>
      </c>
      <c r="C8" s="594" t="s">
        <v>251</v>
      </c>
      <c r="D8" s="594" t="s">
        <v>251</v>
      </c>
      <c r="E8" s="593"/>
      <c r="F8" s="593"/>
      <c r="G8" s="583">
        <v>27695</v>
      </c>
      <c r="H8" s="586">
        <f t="shared" ref="H8:H21" si="0">IF(G8=0,0,G8/$G$22)</f>
        <v>0.15776222023480624</v>
      </c>
    </row>
    <row r="9" spans="1:8" ht="15" customHeight="1" x14ac:dyDescent="0.2">
      <c r="A9" s="453">
        <v>3</v>
      </c>
      <c r="B9" s="126" t="s">
        <v>257</v>
      </c>
      <c r="C9" s="593"/>
      <c r="D9" s="594" t="s">
        <v>251</v>
      </c>
      <c r="E9" s="593"/>
      <c r="F9" s="593"/>
      <c r="G9" s="583">
        <v>122551</v>
      </c>
      <c r="H9" s="586">
        <f t="shared" si="0"/>
        <v>0.69810138479854622</v>
      </c>
    </row>
    <row r="10" spans="1:8" ht="15" customHeight="1" x14ac:dyDescent="0.2">
      <c r="A10" s="453">
        <v>4</v>
      </c>
      <c r="B10" s="126" t="s">
        <v>258</v>
      </c>
      <c r="C10" s="593"/>
      <c r="D10" s="594" t="s">
        <v>251</v>
      </c>
      <c r="E10" s="594" t="s">
        <v>251</v>
      </c>
      <c r="F10" s="594" t="s">
        <v>251</v>
      </c>
      <c r="G10" s="583">
        <v>5869</v>
      </c>
      <c r="H10" s="586">
        <f t="shared" si="0"/>
        <v>3.3432261078103549E-2</v>
      </c>
    </row>
    <row r="11" spans="1:8" ht="15" customHeight="1" x14ac:dyDescent="0.2">
      <c r="A11" s="453">
        <v>5</v>
      </c>
      <c r="B11" s="126"/>
      <c r="C11" s="593"/>
      <c r="D11" s="593"/>
      <c r="E11" s="593"/>
      <c r="F11" s="593"/>
      <c r="G11" s="583"/>
      <c r="H11" s="586">
        <f t="shared" si="0"/>
        <v>0</v>
      </c>
    </row>
    <row r="12" spans="1:8" ht="15" customHeight="1" x14ac:dyDescent="0.2">
      <c r="A12" s="453">
        <v>6</v>
      </c>
      <c r="B12" s="127"/>
      <c r="C12" s="593"/>
      <c r="D12" s="593"/>
      <c r="E12" s="593"/>
      <c r="F12" s="593"/>
      <c r="G12" s="583"/>
      <c r="H12" s="586">
        <f t="shared" si="0"/>
        <v>0</v>
      </c>
    </row>
    <row r="13" spans="1:8" ht="15" customHeight="1" x14ac:dyDescent="0.2">
      <c r="A13" s="453">
        <v>7</v>
      </c>
      <c r="B13" s="127"/>
      <c r="C13" s="593"/>
      <c r="D13" s="593"/>
      <c r="E13" s="593"/>
      <c r="F13" s="593"/>
      <c r="G13" s="583"/>
      <c r="H13" s="586">
        <f t="shared" si="0"/>
        <v>0</v>
      </c>
    </row>
    <row r="14" spans="1:8" ht="15" customHeight="1" x14ac:dyDescent="0.2">
      <c r="A14" s="453">
        <v>8</v>
      </c>
      <c r="B14" s="127"/>
      <c r="C14" s="593"/>
      <c r="D14" s="593"/>
      <c r="E14" s="593"/>
      <c r="F14" s="593"/>
      <c r="G14" s="583"/>
      <c r="H14" s="586">
        <f t="shared" si="0"/>
        <v>0</v>
      </c>
    </row>
    <row r="15" spans="1:8" ht="15" customHeight="1" x14ac:dyDescent="0.2">
      <c r="A15" s="453">
        <v>9</v>
      </c>
      <c r="B15" s="127"/>
      <c r="C15" s="593"/>
      <c r="D15" s="593"/>
      <c r="E15" s="593"/>
      <c r="F15" s="593"/>
      <c r="G15" s="583"/>
      <c r="H15" s="586">
        <f t="shared" si="0"/>
        <v>0</v>
      </c>
    </row>
    <row r="16" spans="1:8" ht="15" customHeight="1" x14ac:dyDescent="0.2">
      <c r="A16" s="453">
        <v>10</v>
      </c>
      <c r="B16" s="127"/>
      <c r="C16" s="593"/>
      <c r="D16" s="593"/>
      <c r="E16" s="593"/>
      <c r="F16" s="593"/>
      <c r="G16" s="583"/>
      <c r="H16" s="586">
        <f t="shared" si="0"/>
        <v>0</v>
      </c>
    </row>
    <row r="17" spans="1:8" ht="15" customHeight="1" x14ac:dyDescent="0.2">
      <c r="A17" s="453">
        <v>11</v>
      </c>
      <c r="B17" s="127"/>
      <c r="C17" s="593"/>
      <c r="D17" s="593"/>
      <c r="E17" s="593"/>
      <c r="F17" s="593"/>
      <c r="G17" s="583"/>
      <c r="H17" s="586">
        <f t="shared" si="0"/>
        <v>0</v>
      </c>
    </row>
    <row r="18" spans="1:8" ht="15" customHeight="1" x14ac:dyDescent="0.2">
      <c r="A18" s="453">
        <v>12</v>
      </c>
      <c r="B18" s="127"/>
      <c r="C18" s="593"/>
      <c r="D18" s="593"/>
      <c r="E18" s="593"/>
      <c r="F18" s="593"/>
      <c r="G18" s="583"/>
      <c r="H18" s="586">
        <f t="shared" si="0"/>
        <v>0</v>
      </c>
    </row>
    <row r="19" spans="1:8" ht="15" customHeight="1" x14ac:dyDescent="0.2">
      <c r="A19" s="453">
        <v>13</v>
      </c>
      <c r="B19" s="127"/>
      <c r="C19" s="593"/>
      <c r="D19" s="593"/>
      <c r="E19" s="593"/>
      <c r="F19" s="593"/>
      <c r="G19" s="583"/>
      <c r="H19" s="586">
        <f t="shared" si="0"/>
        <v>0</v>
      </c>
    </row>
    <row r="20" spans="1:8" ht="15" customHeight="1" x14ac:dyDescent="0.2">
      <c r="A20" s="453">
        <v>14</v>
      </c>
      <c r="B20" s="127"/>
      <c r="C20" s="593"/>
      <c r="D20" s="593"/>
      <c r="E20" s="593"/>
      <c r="F20" s="593"/>
      <c r="G20" s="583"/>
      <c r="H20" s="586">
        <f t="shared" si="0"/>
        <v>0</v>
      </c>
    </row>
    <row r="21" spans="1:8" ht="15" customHeight="1" x14ac:dyDescent="0.2">
      <c r="A21" s="453">
        <v>15</v>
      </c>
      <c r="B21" s="129"/>
      <c r="C21" s="593"/>
      <c r="D21" s="593"/>
      <c r="E21" s="593"/>
      <c r="F21" s="593"/>
      <c r="G21" s="583"/>
      <c r="H21" s="586">
        <f t="shared" si="0"/>
        <v>0</v>
      </c>
    </row>
    <row r="22" spans="1:8" s="463" customFormat="1" ht="15" customHeight="1" x14ac:dyDescent="0.2">
      <c r="A22" s="518"/>
      <c r="B22" s="519" t="s">
        <v>111</v>
      </c>
      <c r="C22" s="193"/>
      <c r="D22" s="193"/>
      <c r="E22" s="193"/>
      <c r="F22" s="194"/>
      <c r="G22" s="192">
        <f>SUM(G7:G21)</f>
        <v>175549</v>
      </c>
      <c r="H22" s="585">
        <f>SUM(H7:H21)</f>
        <v>1</v>
      </c>
    </row>
    <row r="23" spans="1:8" ht="15" customHeight="1" x14ac:dyDescent="0.2">
      <c r="A23" s="203" t="s">
        <v>109</v>
      </c>
      <c r="B23" s="207"/>
      <c r="C23" s="205" t="s">
        <v>158</v>
      </c>
      <c r="D23" s="205" t="s">
        <v>159</v>
      </c>
      <c r="E23" s="205" t="s">
        <v>99</v>
      </c>
      <c r="F23" s="205" t="s">
        <v>160</v>
      </c>
      <c r="G23" s="208"/>
      <c r="H23" s="209"/>
    </row>
    <row r="24" spans="1:8" ht="15" customHeight="1" x14ac:dyDescent="0.2">
      <c r="A24" s="453">
        <v>1</v>
      </c>
      <c r="B24" s="184" t="s">
        <v>259</v>
      </c>
      <c r="C24" s="591" t="s">
        <v>251</v>
      </c>
      <c r="D24" s="592"/>
      <c r="E24" s="592"/>
      <c r="F24" s="592"/>
      <c r="G24" s="155">
        <v>106094</v>
      </c>
      <c r="H24" s="587">
        <f>IF(G24=0,0,G24/$G$39)</f>
        <v>0.16438334939557425</v>
      </c>
    </row>
    <row r="25" spans="1:8" ht="15" customHeight="1" x14ac:dyDescent="0.2">
      <c r="A25" s="453">
        <v>2</v>
      </c>
      <c r="B25" s="184" t="s">
        <v>260</v>
      </c>
      <c r="C25" s="593"/>
      <c r="D25" s="593"/>
      <c r="E25" s="593"/>
      <c r="F25" s="593"/>
      <c r="G25" s="155">
        <v>0</v>
      </c>
      <c r="H25" s="587">
        <f t="shared" ref="H25:H38" si="1">IF(G25=0,0,G25/$G$39)</f>
        <v>0</v>
      </c>
    </row>
    <row r="26" spans="1:8" ht="15" customHeight="1" x14ac:dyDescent="0.2">
      <c r="A26" s="453">
        <v>3</v>
      </c>
      <c r="B26" s="184" t="s">
        <v>261</v>
      </c>
      <c r="C26" s="593"/>
      <c r="D26" s="594" t="s">
        <v>251</v>
      </c>
      <c r="E26" s="594" t="s">
        <v>251</v>
      </c>
      <c r="F26" s="594" t="s">
        <v>251</v>
      </c>
      <c r="G26" s="155">
        <v>86932</v>
      </c>
      <c r="H26" s="587">
        <f t="shared" si="1"/>
        <v>0.13469351075137201</v>
      </c>
    </row>
    <row r="27" spans="1:8" ht="15" customHeight="1" x14ac:dyDescent="0.2">
      <c r="A27" s="453">
        <v>4</v>
      </c>
      <c r="B27" s="184" t="s">
        <v>257</v>
      </c>
      <c r="C27" s="593"/>
      <c r="D27" s="594" t="s">
        <v>251</v>
      </c>
      <c r="E27" s="593"/>
      <c r="F27" s="593"/>
      <c r="G27" s="155">
        <v>310989</v>
      </c>
      <c r="H27" s="587">
        <f t="shared" si="1"/>
        <v>0.48185018422512343</v>
      </c>
    </row>
    <row r="28" spans="1:8" ht="15" customHeight="1" x14ac:dyDescent="0.2">
      <c r="A28" s="453">
        <v>5</v>
      </c>
      <c r="B28" s="182" t="s">
        <v>255</v>
      </c>
      <c r="C28" s="593"/>
      <c r="D28" s="594" t="s">
        <v>251</v>
      </c>
      <c r="E28" s="594" t="s">
        <v>251</v>
      </c>
      <c r="F28" s="594" t="s">
        <v>251</v>
      </c>
      <c r="G28" s="155">
        <v>58302</v>
      </c>
      <c r="H28" s="587">
        <f t="shared" si="1"/>
        <v>9.0333836375862633E-2</v>
      </c>
    </row>
    <row r="29" spans="1:8" ht="15" customHeight="1" x14ac:dyDescent="0.2">
      <c r="A29" s="453">
        <v>6</v>
      </c>
      <c r="B29" s="182" t="s">
        <v>256</v>
      </c>
      <c r="C29" s="594" t="s">
        <v>251</v>
      </c>
      <c r="D29" s="594" t="s">
        <v>251</v>
      </c>
      <c r="E29" s="593"/>
      <c r="F29" s="593"/>
      <c r="G29" s="155">
        <v>83089</v>
      </c>
      <c r="H29" s="587">
        <f t="shared" si="1"/>
        <v>0.12873911925206769</v>
      </c>
    </row>
    <row r="30" spans="1:8" ht="15" customHeight="1" x14ac:dyDescent="0.2">
      <c r="A30" s="453">
        <v>7</v>
      </c>
      <c r="B30" s="182"/>
      <c r="C30" s="593"/>
      <c r="D30" s="593"/>
      <c r="E30" s="593"/>
      <c r="F30" s="593"/>
      <c r="G30" s="155"/>
      <c r="H30" s="587">
        <f t="shared" si="1"/>
        <v>0</v>
      </c>
    </row>
    <row r="31" spans="1:8" ht="15" customHeight="1" x14ac:dyDescent="0.2">
      <c r="A31" s="453">
        <v>8</v>
      </c>
      <c r="B31" s="182"/>
      <c r="C31" s="593"/>
      <c r="D31" s="593"/>
      <c r="E31" s="593"/>
      <c r="F31" s="593"/>
      <c r="G31" s="155"/>
      <c r="H31" s="587">
        <f t="shared" si="1"/>
        <v>0</v>
      </c>
    </row>
    <row r="32" spans="1:8" ht="15" customHeight="1" x14ac:dyDescent="0.2">
      <c r="A32" s="453">
        <v>9</v>
      </c>
      <c r="B32" s="182"/>
      <c r="C32" s="593"/>
      <c r="D32" s="593"/>
      <c r="E32" s="593"/>
      <c r="F32" s="593"/>
      <c r="G32" s="155"/>
      <c r="H32" s="587">
        <f t="shared" si="1"/>
        <v>0</v>
      </c>
    </row>
    <row r="33" spans="1:8" ht="15" customHeight="1" x14ac:dyDescent="0.2">
      <c r="A33" s="453">
        <v>10</v>
      </c>
      <c r="B33" s="182"/>
      <c r="C33" s="593"/>
      <c r="D33" s="593"/>
      <c r="E33" s="593"/>
      <c r="F33" s="593"/>
      <c r="G33" s="155"/>
      <c r="H33" s="587">
        <f t="shared" si="1"/>
        <v>0</v>
      </c>
    </row>
    <row r="34" spans="1:8" ht="15" customHeight="1" x14ac:dyDescent="0.2">
      <c r="A34" s="453">
        <v>11</v>
      </c>
      <c r="B34" s="182"/>
      <c r="C34" s="593"/>
      <c r="D34" s="593"/>
      <c r="E34" s="593"/>
      <c r="F34" s="593"/>
      <c r="G34" s="155"/>
      <c r="H34" s="587">
        <f t="shared" si="1"/>
        <v>0</v>
      </c>
    </row>
    <row r="35" spans="1:8" ht="15" customHeight="1" x14ac:dyDescent="0.2">
      <c r="A35" s="453">
        <v>12</v>
      </c>
      <c r="B35" s="182"/>
      <c r="C35" s="593"/>
      <c r="D35" s="593"/>
      <c r="E35" s="593"/>
      <c r="F35" s="593"/>
      <c r="G35" s="155"/>
      <c r="H35" s="587">
        <f t="shared" si="1"/>
        <v>0</v>
      </c>
    </row>
    <row r="36" spans="1:8" ht="15" customHeight="1" x14ac:dyDescent="0.2">
      <c r="A36" s="453">
        <v>13</v>
      </c>
      <c r="B36" s="182"/>
      <c r="C36" s="593"/>
      <c r="D36" s="593"/>
      <c r="E36" s="593"/>
      <c r="F36" s="593"/>
      <c r="G36" s="155"/>
      <c r="H36" s="587">
        <f t="shared" si="1"/>
        <v>0</v>
      </c>
    </row>
    <row r="37" spans="1:8" ht="15" customHeight="1" x14ac:dyDescent="0.2">
      <c r="A37" s="453">
        <v>14</v>
      </c>
      <c r="B37" s="182"/>
      <c r="C37" s="593"/>
      <c r="D37" s="593"/>
      <c r="E37" s="593"/>
      <c r="F37" s="593"/>
      <c r="G37" s="155"/>
      <c r="H37" s="587">
        <f t="shared" si="1"/>
        <v>0</v>
      </c>
    </row>
    <row r="38" spans="1:8" ht="15" customHeight="1" x14ac:dyDescent="0.2">
      <c r="A38" s="453">
        <v>15</v>
      </c>
      <c r="B38" s="182"/>
      <c r="C38" s="593"/>
      <c r="D38" s="593"/>
      <c r="E38" s="593"/>
      <c r="F38" s="593"/>
      <c r="G38" s="156"/>
      <c r="H38" s="587">
        <f t="shared" si="1"/>
        <v>0</v>
      </c>
    </row>
    <row r="39" spans="1:8" s="463" customFormat="1" ht="15" customHeight="1" x14ac:dyDescent="0.2">
      <c r="A39" s="518"/>
      <c r="B39" s="519" t="s">
        <v>161</v>
      </c>
      <c r="C39" s="193"/>
      <c r="D39" s="193"/>
      <c r="E39" s="193"/>
      <c r="F39" s="194"/>
      <c r="G39" s="192">
        <f>SUM(G24:G38)</f>
        <v>645406</v>
      </c>
      <c r="H39" s="584">
        <f>SUM(H24:H38)</f>
        <v>1</v>
      </c>
    </row>
    <row r="40" spans="1:8" ht="15" customHeight="1" x14ac:dyDescent="0.2">
      <c r="A40" s="203" t="s">
        <v>115</v>
      </c>
      <c r="B40" s="207"/>
      <c r="C40" s="205" t="s">
        <v>158</v>
      </c>
      <c r="D40" s="205" t="s">
        <v>159</v>
      </c>
      <c r="E40" s="205" t="s">
        <v>99</v>
      </c>
      <c r="F40" s="205" t="s">
        <v>160</v>
      </c>
      <c r="G40" s="208"/>
      <c r="H40" s="209"/>
    </row>
    <row r="41" spans="1:8" ht="15" customHeight="1" x14ac:dyDescent="0.2">
      <c r="A41" s="453">
        <v>1</v>
      </c>
      <c r="B41" s="186"/>
      <c r="C41" s="592"/>
      <c r="D41" s="592"/>
      <c r="E41" s="592"/>
      <c r="F41" s="592"/>
      <c r="G41" s="155"/>
      <c r="H41" s="587">
        <f>IF(G41=0,0,G41/$G$46)</f>
        <v>0</v>
      </c>
    </row>
    <row r="42" spans="1:8" ht="15" customHeight="1" x14ac:dyDescent="0.2">
      <c r="A42" s="453">
        <v>2</v>
      </c>
      <c r="B42" s="182"/>
      <c r="C42" s="593"/>
      <c r="D42" s="593"/>
      <c r="E42" s="593"/>
      <c r="F42" s="593"/>
      <c r="G42" s="155"/>
      <c r="H42" s="587">
        <f>IF(G42=0,0,G42/$G$46)</f>
        <v>0</v>
      </c>
    </row>
    <row r="43" spans="1:8" ht="15" customHeight="1" x14ac:dyDescent="0.2">
      <c r="A43" s="453">
        <v>3</v>
      </c>
      <c r="B43" s="182"/>
      <c r="C43" s="593"/>
      <c r="D43" s="593"/>
      <c r="E43" s="593"/>
      <c r="F43" s="593"/>
      <c r="G43" s="155"/>
      <c r="H43" s="587">
        <f>IF(G43=0,0,G43/$G$46)</f>
        <v>0</v>
      </c>
    </row>
    <row r="44" spans="1:8" ht="15" customHeight="1" x14ac:dyDescent="0.2">
      <c r="A44" s="453">
        <v>4</v>
      </c>
      <c r="B44" s="182"/>
      <c r="C44" s="593"/>
      <c r="D44" s="593"/>
      <c r="E44" s="593"/>
      <c r="F44" s="593"/>
      <c r="G44" s="155"/>
      <c r="H44" s="587">
        <f>IF(G44=0,0,G44/$G$46)</f>
        <v>0</v>
      </c>
    </row>
    <row r="45" spans="1:8" ht="15" customHeight="1" x14ac:dyDescent="0.2">
      <c r="A45" s="453">
        <v>5</v>
      </c>
      <c r="B45" s="182"/>
      <c r="C45" s="593"/>
      <c r="D45" s="593"/>
      <c r="E45" s="593"/>
      <c r="F45" s="593"/>
      <c r="G45" s="156"/>
      <c r="H45" s="587">
        <f>IF(G45=0,0,G45/$G$46)</f>
        <v>0</v>
      </c>
    </row>
    <row r="46" spans="1:8" s="463" customFormat="1" ht="15" customHeight="1" x14ac:dyDescent="0.2">
      <c r="A46" s="518"/>
      <c r="B46" s="519" t="s">
        <v>112</v>
      </c>
      <c r="C46" s="193"/>
      <c r="D46" s="193"/>
      <c r="E46" s="193"/>
      <c r="F46" s="194"/>
      <c r="G46" s="192">
        <f>SUM(G41:G45)</f>
        <v>0</v>
      </c>
      <c r="H46" s="584">
        <f>SUM(H41:H45)</f>
        <v>0</v>
      </c>
    </row>
    <row r="47" spans="1:8" ht="15" customHeight="1" x14ac:dyDescent="0.2">
      <c r="A47" s="450" t="s">
        <v>113</v>
      </c>
      <c r="B47" s="520"/>
      <c r="C47" s="195"/>
      <c r="D47" s="195"/>
      <c r="E47" s="195"/>
      <c r="F47" s="196"/>
      <c r="G47" s="521">
        <f>G22+G39+G46</f>
        <v>820955</v>
      </c>
      <c r="H47" s="581"/>
    </row>
    <row r="48" spans="1:8" s="463" customFormat="1" ht="15" customHeight="1" x14ac:dyDescent="0.2">
      <c r="A48" s="450" t="s">
        <v>52</v>
      </c>
      <c r="B48" s="451"/>
      <c r="C48" s="195"/>
      <c r="D48" s="195"/>
      <c r="E48" s="195"/>
      <c r="F48" s="196"/>
      <c r="G48" s="157"/>
      <c r="H48" s="588"/>
    </row>
    <row r="49" spans="1:9" s="463" customFormat="1" ht="15" customHeight="1" x14ac:dyDescent="0.2">
      <c r="A49" s="450" t="s">
        <v>18</v>
      </c>
      <c r="B49" s="451"/>
      <c r="C49" s="197"/>
      <c r="D49" s="197"/>
      <c r="E49" s="197"/>
      <c r="F49" s="198"/>
      <c r="G49" s="157">
        <v>250580</v>
      </c>
      <c r="H49" s="588"/>
    </row>
    <row r="50" spans="1:9" s="463" customFormat="1" ht="15" customHeight="1" thickBot="1" x14ac:dyDescent="0.25">
      <c r="A50" s="522" t="s">
        <v>171</v>
      </c>
      <c r="B50" s="523"/>
      <c r="C50" s="199"/>
      <c r="D50" s="199"/>
      <c r="E50" s="199"/>
      <c r="F50" s="200"/>
      <c r="G50" s="158"/>
      <c r="H50" s="588"/>
    </row>
    <row r="51" spans="1:9" ht="15" customHeight="1" thickBot="1" x14ac:dyDescent="0.25">
      <c r="A51" s="405" t="s">
        <v>19</v>
      </c>
      <c r="B51" s="221"/>
      <c r="C51" s="201"/>
      <c r="D51" s="201"/>
      <c r="E51" s="201"/>
      <c r="F51" s="202"/>
      <c r="G51" s="524">
        <f>SUM(G47:G50)</f>
        <v>1071535</v>
      </c>
      <c r="H51" s="582"/>
    </row>
    <row r="52" spans="1:9" x14ac:dyDescent="0.2"/>
    <row r="53" spans="1:9" x14ac:dyDescent="0.2">
      <c r="A53" s="504" t="s">
        <v>157</v>
      </c>
      <c r="B53" s="504"/>
      <c r="C53" s="504"/>
      <c r="D53" s="504"/>
      <c r="E53" s="504"/>
      <c r="F53" s="504"/>
      <c r="G53" s="504"/>
    </row>
    <row r="54" spans="1:9" ht="33" customHeight="1" x14ac:dyDescent="0.2">
      <c r="A54" s="504" t="s">
        <v>240</v>
      </c>
      <c r="B54" s="504"/>
      <c r="C54" s="504"/>
      <c r="D54" s="504"/>
      <c r="E54" s="504"/>
      <c r="F54" s="504"/>
      <c r="G54" s="504"/>
      <c r="H54" s="504"/>
      <c r="I54" s="504"/>
    </row>
    <row r="55" spans="1:9" x14ac:dyDescent="0.2">
      <c r="A55" s="505"/>
    </row>
  </sheetData>
  <sheetProtection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4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83" t="s">
        <v>143</v>
      </c>
      <c r="B1" s="683"/>
      <c r="C1" s="683"/>
      <c r="D1" s="683"/>
      <c r="E1" s="683"/>
      <c r="F1" s="683"/>
      <c r="G1" s="683"/>
      <c r="H1" s="683"/>
    </row>
    <row r="2" spans="1:8" ht="20.100000000000001" customHeight="1" x14ac:dyDescent="0.2">
      <c r="A2" s="623" t="s">
        <v>8</v>
      </c>
      <c r="B2" s="623"/>
      <c r="C2" s="623"/>
      <c r="D2" s="624" t="str">
        <f>'CSS '!B4:B4</f>
        <v>City of Berkeley</v>
      </c>
      <c r="E2" s="624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25"/>
      <c r="E3" s="625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26" t="s">
        <v>51</v>
      </c>
      <c r="B5" s="627"/>
      <c r="C5" s="627"/>
      <c r="D5" s="627"/>
      <c r="E5" s="628"/>
      <c r="F5" s="632" t="s">
        <v>0</v>
      </c>
      <c r="G5" s="633"/>
      <c r="H5" s="681" t="s">
        <v>140</v>
      </c>
    </row>
    <row r="6" spans="1:8" s="1" customFormat="1" ht="34.5" customHeight="1" thickBot="1" x14ac:dyDescent="0.25">
      <c r="A6" s="629"/>
      <c r="B6" s="630"/>
      <c r="C6" s="630"/>
      <c r="D6" s="630"/>
      <c r="E6" s="631"/>
      <c r="F6" s="634" t="s">
        <v>55</v>
      </c>
      <c r="G6" s="635"/>
      <c r="H6" s="682"/>
    </row>
    <row r="7" spans="1:8" ht="15" customHeight="1" x14ac:dyDescent="0.2">
      <c r="A7" s="636" t="s">
        <v>133</v>
      </c>
      <c r="B7" s="637"/>
      <c r="C7" s="637"/>
      <c r="D7" s="637"/>
      <c r="E7" s="638"/>
      <c r="F7" s="639"/>
      <c r="G7" s="640"/>
      <c r="H7" s="58"/>
    </row>
    <row r="8" spans="1:8" ht="15" customHeight="1" x14ac:dyDescent="0.2">
      <c r="A8" s="51">
        <v>1</v>
      </c>
      <c r="B8" s="641"/>
      <c r="C8" s="642"/>
      <c r="D8" s="642"/>
      <c r="E8" s="643"/>
      <c r="F8" s="644"/>
      <c r="G8" s="645"/>
      <c r="H8" s="58"/>
    </row>
    <row r="9" spans="1:8" ht="15" customHeight="1" x14ac:dyDescent="0.2">
      <c r="A9" s="51">
        <v>2</v>
      </c>
      <c r="B9" s="641"/>
      <c r="C9" s="642"/>
      <c r="D9" s="642"/>
      <c r="E9" s="643"/>
      <c r="F9" s="644"/>
      <c r="G9" s="645"/>
      <c r="H9" s="58"/>
    </row>
    <row r="10" spans="1:8" ht="15" customHeight="1" x14ac:dyDescent="0.2">
      <c r="A10" s="51">
        <v>3</v>
      </c>
      <c r="B10" s="641"/>
      <c r="C10" s="642"/>
      <c r="D10" s="642"/>
      <c r="E10" s="643"/>
      <c r="F10" s="644"/>
      <c r="G10" s="645"/>
      <c r="H10" s="58"/>
    </row>
    <row r="11" spans="1:8" ht="15" customHeight="1" x14ac:dyDescent="0.2">
      <c r="A11" s="51">
        <v>4</v>
      </c>
      <c r="B11" s="641"/>
      <c r="C11" s="642"/>
      <c r="D11" s="642"/>
      <c r="E11" s="643"/>
      <c r="F11" s="644"/>
      <c r="G11" s="645"/>
      <c r="H11" s="58"/>
    </row>
    <row r="12" spans="1:8" ht="15" customHeight="1" x14ac:dyDescent="0.2">
      <c r="A12" s="51">
        <v>5</v>
      </c>
      <c r="B12" s="641"/>
      <c r="C12" s="642"/>
      <c r="D12" s="642"/>
      <c r="E12" s="643"/>
      <c r="F12" s="644"/>
      <c r="G12" s="645"/>
      <c r="H12" s="58"/>
    </row>
    <row r="13" spans="1:8" ht="15" customHeight="1" x14ac:dyDescent="0.2">
      <c r="A13" s="51">
        <v>6</v>
      </c>
      <c r="B13" s="641"/>
      <c r="C13" s="642"/>
      <c r="D13" s="642"/>
      <c r="E13" s="643"/>
      <c r="F13" s="644"/>
      <c r="G13" s="645"/>
      <c r="H13" s="58"/>
    </row>
    <row r="14" spans="1:8" ht="15" customHeight="1" x14ac:dyDescent="0.2">
      <c r="A14" s="51">
        <v>7</v>
      </c>
      <c r="B14" s="641"/>
      <c r="C14" s="642"/>
      <c r="D14" s="642"/>
      <c r="E14" s="643"/>
      <c r="F14" s="644"/>
      <c r="G14" s="645"/>
      <c r="H14" s="58"/>
    </row>
    <row r="15" spans="1:8" ht="15" customHeight="1" x14ac:dyDescent="0.2">
      <c r="A15" s="51">
        <v>8</v>
      </c>
      <c r="B15" s="646"/>
      <c r="C15" s="647"/>
      <c r="D15" s="647"/>
      <c r="E15" s="648"/>
      <c r="F15" s="644"/>
      <c r="G15" s="645"/>
      <c r="H15" s="58"/>
    </row>
    <row r="16" spans="1:8" ht="15" customHeight="1" x14ac:dyDescent="0.2">
      <c r="A16" s="51">
        <v>9</v>
      </c>
      <c r="B16" s="646"/>
      <c r="C16" s="647"/>
      <c r="D16" s="647"/>
      <c r="E16" s="648"/>
      <c r="F16" s="644"/>
      <c r="G16" s="645"/>
      <c r="H16" s="58"/>
    </row>
    <row r="17" spans="1:8" ht="15" customHeight="1" x14ac:dyDescent="0.2">
      <c r="A17" s="51">
        <v>10</v>
      </c>
      <c r="B17" s="646"/>
      <c r="C17" s="646"/>
      <c r="D17" s="646"/>
      <c r="E17" s="658"/>
      <c r="F17" s="659"/>
      <c r="G17" s="660"/>
      <c r="H17" s="58"/>
    </row>
    <row r="18" spans="1:8" s="4" customFormat="1" ht="15" customHeight="1" x14ac:dyDescent="0.2">
      <c r="A18" s="52"/>
      <c r="B18" s="649" t="s">
        <v>111</v>
      </c>
      <c r="C18" s="649"/>
      <c r="D18" s="649"/>
      <c r="E18" s="650"/>
      <c r="F18" s="651">
        <f>SUM(F8:G17)</f>
        <v>0</v>
      </c>
      <c r="G18" s="652"/>
      <c r="H18" s="60"/>
    </row>
    <row r="19" spans="1:8" ht="15" customHeight="1" x14ac:dyDescent="0.2">
      <c r="A19" s="653" t="s">
        <v>134</v>
      </c>
      <c r="B19" s="654"/>
      <c r="C19" s="654"/>
      <c r="D19" s="654"/>
      <c r="E19" s="655"/>
      <c r="F19" s="656"/>
      <c r="G19" s="657"/>
      <c r="H19" s="58"/>
    </row>
    <row r="20" spans="1:8" ht="15" customHeight="1" x14ac:dyDescent="0.2">
      <c r="A20" s="51">
        <v>1</v>
      </c>
      <c r="B20" s="641"/>
      <c r="C20" s="641"/>
      <c r="D20" s="641"/>
      <c r="E20" s="661"/>
      <c r="F20" s="644"/>
      <c r="G20" s="645"/>
      <c r="H20" s="58"/>
    </row>
    <row r="21" spans="1:8" ht="15" customHeight="1" x14ac:dyDescent="0.2">
      <c r="A21" s="51">
        <v>2</v>
      </c>
      <c r="B21" s="641"/>
      <c r="C21" s="641"/>
      <c r="D21" s="641"/>
      <c r="E21" s="661"/>
      <c r="F21" s="644"/>
      <c r="G21" s="645"/>
      <c r="H21" s="58"/>
    </row>
    <row r="22" spans="1:8" ht="15" customHeight="1" x14ac:dyDescent="0.2">
      <c r="A22" s="51">
        <v>3</v>
      </c>
      <c r="B22" s="641"/>
      <c r="C22" s="641"/>
      <c r="D22" s="641"/>
      <c r="E22" s="661"/>
      <c r="F22" s="644"/>
      <c r="G22" s="645"/>
      <c r="H22" s="58"/>
    </row>
    <row r="23" spans="1:8" ht="15" customHeight="1" x14ac:dyDescent="0.2">
      <c r="A23" s="51">
        <v>4</v>
      </c>
      <c r="B23" s="641"/>
      <c r="C23" s="641"/>
      <c r="D23" s="641"/>
      <c r="E23" s="661"/>
      <c r="F23" s="644"/>
      <c r="G23" s="645"/>
      <c r="H23" s="58"/>
    </row>
    <row r="24" spans="1:8" ht="15" customHeight="1" x14ac:dyDescent="0.2">
      <c r="A24" s="51">
        <v>5</v>
      </c>
      <c r="B24" s="646"/>
      <c r="C24" s="646"/>
      <c r="D24" s="646"/>
      <c r="E24" s="658"/>
      <c r="F24" s="644"/>
      <c r="G24" s="645"/>
      <c r="H24" s="58"/>
    </row>
    <row r="25" spans="1:8" ht="15" customHeight="1" x14ac:dyDescent="0.2">
      <c r="A25" s="51">
        <v>6</v>
      </c>
      <c r="B25" s="646"/>
      <c r="C25" s="646"/>
      <c r="D25" s="646"/>
      <c r="E25" s="658"/>
      <c r="F25" s="644"/>
      <c r="G25" s="645"/>
      <c r="H25" s="58"/>
    </row>
    <row r="26" spans="1:8" ht="15" customHeight="1" x14ac:dyDescent="0.2">
      <c r="A26" s="51">
        <v>7</v>
      </c>
      <c r="B26" s="646"/>
      <c r="C26" s="646"/>
      <c r="D26" s="646"/>
      <c r="E26" s="658"/>
      <c r="F26" s="644"/>
      <c r="G26" s="645"/>
      <c r="H26" s="58"/>
    </row>
    <row r="27" spans="1:8" ht="15" customHeight="1" x14ac:dyDescent="0.2">
      <c r="A27" s="51">
        <v>8</v>
      </c>
      <c r="B27" s="646"/>
      <c r="C27" s="646"/>
      <c r="D27" s="646"/>
      <c r="E27" s="658"/>
      <c r="F27" s="644"/>
      <c r="G27" s="645"/>
      <c r="H27" s="58"/>
    </row>
    <row r="28" spans="1:8" ht="15" customHeight="1" x14ac:dyDescent="0.2">
      <c r="A28" s="51">
        <v>9</v>
      </c>
      <c r="B28" s="646"/>
      <c r="C28" s="646"/>
      <c r="D28" s="646"/>
      <c r="E28" s="658"/>
      <c r="F28" s="644"/>
      <c r="G28" s="645"/>
      <c r="H28" s="58"/>
    </row>
    <row r="29" spans="1:8" ht="15" customHeight="1" x14ac:dyDescent="0.2">
      <c r="A29" s="51">
        <v>10</v>
      </c>
      <c r="B29" s="646"/>
      <c r="C29" s="646"/>
      <c r="D29" s="646"/>
      <c r="E29" s="658"/>
      <c r="F29" s="644"/>
      <c r="G29" s="645"/>
      <c r="H29" s="58"/>
    </row>
    <row r="30" spans="1:8" s="4" customFormat="1" ht="15" customHeight="1" x14ac:dyDescent="0.2">
      <c r="A30" s="52"/>
      <c r="B30" s="649" t="s">
        <v>119</v>
      </c>
      <c r="C30" s="649"/>
      <c r="D30" s="649"/>
      <c r="E30" s="650"/>
      <c r="F30" s="667">
        <f>SUM(F20:G29)</f>
        <v>0</v>
      </c>
      <c r="G30" s="668"/>
      <c r="H30" s="60"/>
    </row>
    <row r="31" spans="1:8" ht="17.100000000000001" customHeight="1" x14ac:dyDescent="0.2">
      <c r="A31" s="636" t="s">
        <v>136</v>
      </c>
      <c r="B31" s="674"/>
      <c r="C31" s="674"/>
      <c r="D31" s="674"/>
      <c r="E31" s="675"/>
      <c r="F31" s="662"/>
      <c r="G31" s="663"/>
      <c r="H31" s="58"/>
    </row>
    <row r="32" spans="1:8" ht="15" customHeight="1" x14ac:dyDescent="0.2">
      <c r="A32" s="57">
        <v>1</v>
      </c>
      <c r="B32" s="623"/>
      <c r="C32" s="623"/>
      <c r="D32" s="623"/>
      <c r="E32" s="664"/>
      <c r="F32" s="665"/>
      <c r="G32" s="666"/>
      <c r="H32" s="58"/>
    </row>
    <row r="33" spans="1:8" ht="15" customHeight="1" x14ac:dyDescent="0.2">
      <c r="A33" s="636" t="s">
        <v>137</v>
      </c>
      <c r="B33" s="674"/>
      <c r="C33" s="674"/>
      <c r="D33" s="674"/>
      <c r="E33" s="675"/>
      <c r="F33" s="662"/>
      <c r="G33" s="663"/>
      <c r="H33" s="61"/>
    </row>
    <row r="34" spans="1:8" ht="15" customHeight="1" x14ac:dyDescent="0.2">
      <c r="A34" s="57">
        <v>1</v>
      </c>
      <c r="B34" s="623"/>
      <c r="C34" s="623"/>
      <c r="D34" s="623"/>
      <c r="E34" s="664"/>
      <c r="F34" s="665"/>
      <c r="G34" s="666"/>
      <c r="H34" s="64"/>
    </row>
    <row r="35" spans="1:8" ht="15" customHeight="1" x14ac:dyDescent="0.2">
      <c r="A35" s="636" t="s">
        <v>135</v>
      </c>
      <c r="B35" s="674"/>
      <c r="C35" s="674"/>
      <c r="D35" s="674"/>
      <c r="E35" s="675"/>
      <c r="F35" s="662"/>
      <c r="G35" s="663"/>
      <c r="H35" s="58"/>
    </row>
    <row r="36" spans="1:8" ht="15" customHeight="1" x14ac:dyDescent="0.2">
      <c r="A36" s="57">
        <v>1</v>
      </c>
      <c r="B36" s="623"/>
      <c r="C36" s="623"/>
      <c r="D36" s="623"/>
      <c r="E36" s="664"/>
      <c r="F36" s="665"/>
      <c r="G36" s="666"/>
      <c r="H36" s="58"/>
    </row>
    <row r="37" spans="1:8" ht="15" customHeight="1" x14ac:dyDescent="0.2">
      <c r="A37" s="636" t="s">
        <v>138</v>
      </c>
      <c r="B37" s="674"/>
      <c r="C37" s="674"/>
      <c r="D37" s="674"/>
      <c r="E37" s="675"/>
      <c r="F37" s="662"/>
      <c r="G37" s="663"/>
      <c r="H37" s="61"/>
    </row>
    <row r="38" spans="1:8" ht="15" customHeight="1" x14ac:dyDescent="0.2">
      <c r="A38" s="57">
        <v>1</v>
      </c>
      <c r="B38" s="623"/>
      <c r="C38" s="623"/>
      <c r="D38" s="623"/>
      <c r="E38" s="664"/>
      <c r="F38" s="665"/>
      <c r="G38" s="666"/>
      <c r="H38" s="64"/>
    </row>
    <row r="39" spans="1:8" ht="15" customHeight="1" x14ac:dyDescent="0.2">
      <c r="A39" s="636" t="s">
        <v>139</v>
      </c>
      <c r="B39" s="674"/>
      <c r="C39" s="674"/>
      <c r="D39" s="674"/>
      <c r="E39" s="675"/>
      <c r="F39" s="662"/>
      <c r="G39" s="663"/>
      <c r="H39" s="58"/>
    </row>
    <row r="40" spans="1:8" ht="15" customHeight="1" x14ac:dyDescent="0.2">
      <c r="A40" s="57">
        <v>1</v>
      </c>
      <c r="B40" s="623"/>
      <c r="C40" s="623"/>
      <c r="D40" s="623"/>
      <c r="E40" s="664"/>
      <c r="F40" s="665"/>
      <c r="G40" s="666"/>
      <c r="H40" s="58"/>
    </row>
    <row r="41" spans="1:8" s="4" customFormat="1" ht="15" customHeight="1" x14ac:dyDescent="0.2">
      <c r="A41" s="52"/>
      <c r="B41" s="649" t="s">
        <v>112</v>
      </c>
      <c r="C41" s="649"/>
      <c r="D41" s="649"/>
      <c r="E41" s="650"/>
      <c r="F41" s="667">
        <f>SUM(F32:G40)</f>
        <v>0</v>
      </c>
      <c r="G41" s="668"/>
      <c r="H41" s="63"/>
    </row>
    <row r="42" spans="1:8" ht="15" customHeight="1" x14ac:dyDescent="0.2">
      <c r="A42" s="676" t="s">
        <v>113</v>
      </c>
      <c r="B42" s="677"/>
      <c r="C42" s="677"/>
      <c r="D42" s="677"/>
      <c r="E42" s="678"/>
      <c r="F42" s="679">
        <f>F18+F30+F41</f>
        <v>0</v>
      </c>
      <c r="G42" s="680"/>
      <c r="H42" s="62"/>
    </row>
    <row r="43" spans="1:8" s="4" customFormat="1" ht="15" customHeight="1" x14ac:dyDescent="0.2">
      <c r="A43" s="653" t="s">
        <v>52</v>
      </c>
      <c r="B43" s="654"/>
      <c r="C43" s="654"/>
      <c r="D43" s="654"/>
      <c r="E43" s="655"/>
      <c r="F43" s="644"/>
      <c r="G43" s="645"/>
      <c r="H43" s="59"/>
    </row>
    <row r="44" spans="1:8" s="4" customFormat="1" ht="15" customHeight="1" thickBot="1" x14ac:dyDescent="0.25">
      <c r="A44" s="653" t="s">
        <v>18</v>
      </c>
      <c r="B44" s="654"/>
      <c r="C44" s="654"/>
      <c r="D44" s="654"/>
      <c r="E44" s="655"/>
      <c r="F44" s="644"/>
      <c r="G44" s="645"/>
      <c r="H44" s="59"/>
    </row>
    <row r="45" spans="1:8" ht="15" customHeight="1" thickBot="1" x14ac:dyDescent="0.25">
      <c r="A45" s="669" t="s">
        <v>19</v>
      </c>
      <c r="B45" s="670"/>
      <c r="C45" s="670"/>
      <c r="D45" s="670"/>
      <c r="E45" s="671"/>
      <c r="F45" s="672">
        <f>SUM(F42:G44)</f>
        <v>0</v>
      </c>
      <c r="G45" s="673"/>
      <c r="H45" s="65">
        <v>1</v>
      </c>
    </row>
    <row r="47" spans="1:8" s="66" customFormat="1" x14ac:dyDescent="0.2">
      <c r="A47" s="67" t="s">
        <v>142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H5:H6"/>
    <mergeCell ref="A1:H1"/>
    <mergeCell ref="B30:E30"/>
    <mergeCell ref="F30:G30"/>
    <mergeCell ref="A31:E31"/>
    <mergeCell ref="F31:G31"/>
    <mergeCell ref="B32:E32"/>
    <mergeCell ref="F32:G32"/>
    <mergeCell ref="F33:G33"/>
    <mergeCell ref="B34:E34"/>
    <mergeCell ref="A43:E43"/>
    <mergeCell ref="F43:G43"/>
    <mergeCell ref="B36:E36"/>
    <mergeCell ref="F36:G36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9:G39"/>
    <mergeCell ref="F38:G38"/>
    <mergeCell ref="A42:E42"/>
    <mergeCell ref="F42:G42"/>
    <mergeCell ref="F44:G44"/>
    <mergeCell ref="F37:G37"/>
    <mergeCell ref="B40:E40"/>
    <mergeCell ref="F40:G40"/>
    <mergeCell ref="B41:E41"/>
    <mergeCell ref="F41:G41"/>
    <mergeCell ref="B29:E29"/>
    <mergeCell ref="F29:G29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83" t="s">
        <v>143</v>
      </c>
      <c r="F1" s="683"/>
      <c r="G1" s="683"/>
      <c r="H1" s="683"/>
      <c r="I1" s="683"/>
      <c r="J1" s="69"/>
      <c r="K1" s="69"/>
      <c r="L1" s="69"/>
      <c r="M1" s="69"/>
    </row>
    <row r="2" spans="1:13" ht="20.100000000000001" customHeight="1" x14ac:dyDescent="0.2">
      <c r="A2" s="623" t="s">
        <v>8</v>
      </c>
      <c r="B2" s="623"/>
      <c r="C2" s="623"/>
      <c r="D2" s="624" t="str">
        <f>'CSS '!B4:B4</f>
        <v>City of Berkeley</v>
      </c>
      <c r="E2" s="624"/>
      <c r="F2" s="55" t="s">
        <v>9</v>
      </c>
      <c r="G2" s="55"/>
      <c r="H2" s="55"/>
      <c r="I2" s="55"/>
      <c r="J2" s="55"/>
      <c r="K2" s="684">
        <f>'CSS '!E4</f>
        <v>0</v>
      </c>
      <c r="L2" s="684"/>
    </row>
    <row r="3" spans="1:13" ht="15" customHeight="1" x14ac:dyDescent="0.2">
      <c r="A3" s="19"/>
      <c r="B3" s="56"/>
      <c r="C3" s="56"/>
      <c r="D3" s="625"/>
      <c r="E3" s="625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26" t="s">
        <v>51</v>
      </c>
      <c r="B5" s="627"/>
      <c r="C5" s="627"/>
      <c r="D5" s="627"/>
      <c r="E5" s="628"/>
      <c r="F5" s="632" t="s">
        <v>0</v>
      </c>
      <c r="G5" s="633"/>
      <c r="H5" s="633"/>
      <c r="I5" s="633"/>
      <c r="J5" s="633"/>
      <c r="K5" s="633"/>
      <c r="L5" s="101" t="s">
        <v>140</v>
      </c>
    </row>
    <row r="6" spans="1:13" s="1" customFormat="1" ht="43.15" customHeight="1" thickBot="1" x14ac:dyDescent="0.25">
      <c r="A6" s="686"/>
      <c r="B6" s="687"/>
      <c r="C6" s="687"/>
      <c r="D6" s="687"/>
      <c r="E6" s="687"/>
      <c r="F6" s="111" t="s">
        <v>55</v>
      </c>
      <c r="G6" s="111" t="s">
        <v>144</v>
      </c>
      <c r="H6" s="111" t="s">
        <v>145</v>
      </c>
      <c r="I6" s="111" t="s">
        <v>91</v>
      </c>
      <c r="J6" s="111" t="s">
        <v>92</v>
      </c>
      <c r="K6" s="112" t="s">
        <v>146</v>
      </c>
      <c r="L6" s="120" t="s">
        <v>140</v>
      </c>
    </row>
    <row r="7" spans="1:13" ht="15" customHeight="1" thickTop="1" x14ac:dyDescent="0.2">
      <c r="A7" s="653" t="s">
        <v>133</v>
      </c>
      <c r="B7" s="685"/>
      <c r="C7" s="685"/>
      <c r="D7" s="685"/>
      <c r="E7" s="685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41"/>
      <c r="C8" s="642"/>
      <c r="D8" s="642"/>
      <c r="E8" s="642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41"/>
      <c r="C9" s="642"/>
      <c r="D9" s="642"/>
      <c r="E9" s="642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41"/>
      <c r="C10" s="642"/>
      <c r="D10" s="642"/>
      <c r="E10" s="642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41"/>
      <c r="C11" s="642"/>
      <c r="D11" s="642"/>
      <c r="E11" s="642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41"/>
      <c r="C12" s="642"/>
      <c r="D12" s="642"/>
      <c r="E12" s="642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41"/>
      <c r="C13" s="642"/>
      <c r="D13" s="642"/>
      <c r="E13" s="642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41"/>
      <c r="C14" s="642"/>
      <c r="D14" s="642"/>
      <c r="E14" s="642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46"/>
      <c r="C15" s="647"/>
      <c r="D15" s="647"/>
      <c r="E15" s="647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46"/>
      <c r="C16" s="647"/>
      <c r="D16" s="647"/>
      <c r="E16" s="647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46"/>
      <c r="C17" s="646"/>
      <c r="D17" s="646"/>
      <c r="E17" s="646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49" t="s">
        <v>111</v>
      </c>
      <c r="C18" s="649"/>
      <c r="D18" s="649"/>
      <c r="E18" s="649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53" t="s">
        <v>134</v>
      </c>
      <c r="B19" s="654"/>
      <c r="C19" s="654"/>
      <c r="D19" s="654"/>
      <c r="E19" s="654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41"/>
      <c r="C20" s="641"/>
      <c r="D20" s="641"/>
      <c r="E20" s="641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41"/>
      <c r="C21" s="641"/>
      <c r="D21" s="641"/>
      <c r="E21" s="641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41"/>
      <c r="C22" s="641"/>
      <c r="D22" s="641"/>
      <c r="E22" s="641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41"/>
      <c r="C23" s="641"/>
      <c r="D23" s="641"/>
      <c r="E23" s="641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46"/>
      <c r="C24" s="646"/>
      <c r="D24" s="646"/>
      <c r="E24" s="646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46"/>
      <c r="C25" s="646"/>
      <c r="D25" s="646"/>
      <c r="E25" s="646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46"/>
      <c r="C26" s="646"/>
      <c r="D26" s="646"/>
      <c r="E26" s="646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46"/>
      <c r="C27" s="646"/>
      <c r="D27" s="646"/>
      <c r="E27" s="646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46"/>
      <c r="C28" s="646"/>
      <c r="D28" s="646"/>
      <c r="E28" s="646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46"/>
      <c r="C29" s="646"/>
      <c r="D29" s="646"/>
      <c r="E29" s="646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49" t="s">
        <v>119</v>
      </c>
      <c r="C30" s="649"/>
      <c r="D30" s="649"/>
      <c r="E30" s="649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36" t="s">
        <v>136</v>
      </c>
      <c r="B31" s="674"/>
      <c r="C31" s="674"/>
      <c r="D31" s="674"/>
      <c r="E31" s="674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23"/>
      <c r="C32" s="623"/>
      <c r="D32" s="623"/>
      <c r="E32" s="623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36" t="s">
        <v>137</v>
      </c>
      <c r="B33" s="674"/>
      <c r="C33" s="674"/>
      <c r="D33" s="674"/>
      <c r="E33" s="674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23"/>
      <c r="C34" s="623"/>
      <c r="D34" s="623"/>
      <c r="E34" s="623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36" t="s">
        <v>135</v>
      </c>
      <c r="B35" s="674"/>
      <c r="C35" s="674"/>
      <c r="D35" s="674"/>
      <c r="E35" s="674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23"/>
      <c r="C36" s="623"/>
      <c r="D36" s="623"/>
      <c r="E36" s="623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36" t="s">
        <v>138</v>
      </c>
      <c r="B37" s="674"/>
      <c r="C37" s="674"/>
      <c r="D37" s="674"/>
      <c r="E37" s="674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23"/>
      <c r="C38" s="623"/>
      <c r="D38" s="623"/>
      <c r="E38" s="623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36" t="s">
        <v>139</v>
      </c>
      <c r="B39" s="674"/>
      <c r="C39" s="674"/>
      <c r="D39" s="674"/>
      <c r="E39" s="674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23"/>
      <c r="C40" s="623"/>
      <c r="D40" s="623"/>
      <c r="E40" s="623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49" t="s">
        <v>112</v>
      </c>
      <c r="C41" s="649"/>
      <c r="D41" s="649"/>
      <c r="E41" s="649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76" t="s">
        <v>113</v>
      </c>
      <c r="B42" s="677"/>
      <c r="C42" s="677"/>
      <c r="D42" s="677"/>
      <c r="E42" s="677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53" t="s">
        <v>52</v>
      </c>
      <c r="B43" s="654"/>
      <c r="C43" s="654"/>
      <c r="D43" s="654"/>
      <c r="E43" s="654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53" t="s">
        <v>18</v>
      </c>
      <c r="B44" s="654"/>
      <c r="C44" s="654"/>
      <c r="D44" s="654"/>
      <c r="E44" s="654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69" t="s">
        <v>19</v>
      </c>
      <c r="B45" s="670"/>
      <c r="C45" s="670"/>
      <c r="D45" s="670"/>
      <c r="E45" s="670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6" zoomScaleNormal="100" zoomScaleSheetLayoutView="100" workbookViewId="0">
      <selection activeCell="B7" sqref="B7"/>
    </sheetView>
  </sheetViews>
  <sheetFormatPr defaultColWidth="0" defaultRowHeight="12.75" x14ac:dyDescent="0.2"/>
  <cols>
    <col min="1" max="1" width="7.7109375" style="403" customWidth="1"/>
    <col min="2" max="2" width="49" style="403" customWidth="1"/>
    <col min="3" max="6" width="6.7109375" style="403" customWidth="1"/>
    <col min="7" max="7" width="37.7109375" style="403" customWidth="1"/>
    <col min="8" max="8" width="19.42578125" style="403" hidden="1" customWidth="1"/>
    <col min="9" max="9" width="20.28515625" style="403" hidden="1" customWidth="1"/>
    <col min="10" max="10" width="12.42578125" style="403" hidden="1" customWidth="1"/>
    <col min="11" max="11" width="0" style="403" hidden="1" customWidth="1"/>
    <col min="12" max="16384" width="8.7109375" style="403" hidden="1"/>
  </cols>
  <sheetData>
    <row r="1" spans="1:9" ht="19.899999999999999" customHeight="1" x14ac:dyDescent="0.25">
      <c r="A1" s="490" t="s">
        <v>192</v>
      </c>
      <c r="B1" s="491"/>
      <c r="C1" s="491"/>
      <c r="D1" s="491"/>
      <c r="E1" s="491"/>
      <c r="F1" s="491"/>
      <c r="G1" s="492"/>
      <c r="H1" s="493"/>
      <c r="I1" s="493"/>
    </row>
    <row r="2" spans="1:9" ht="19.899999999999999" customHeight="1" x14ac:dyDescent="0.25">
      <c r="A2" s="472" t="s">
        <v>193</v>
      </c>
      <c r="B2" s="473"/>
      <c r="C2" s="473"/>
      <c r="D2" s="473"/>
      <c r="E2" s="473"/>
      <c r="F2" s="473"/>
      <c r="G2" s="474"/>
      <c r="H2" s="493"/>
      <c r="I2" s="493"/>
    </row>
    <row r="3" spans="1:9" ht="19.899999999999999" customHeight="1" thickBot="1" x14ac:dyDescent="0.3">
      <c r="A3" s="472" t="s">
        <v>194</v>
      </c>
      <c r="B3" s="473"/>
      <c r="C3" s="473"/>
      <c r="D3" s="473"/>
      <c r="E3" s="473"/>
      <c r="F3" s="473"/>
      <c r="G3" s="474"/>
      <c r="H3" s="493"/>
      <c r="I3" s="493"/>
    </row>
    <row r="4" spans="1:9" ht="20.100000000000001" customHeight="1" thickBot="1" x14ac:dyDescent="0.25">
      <c r="A4" s="220" t="s">
        <v>8</v>
      </c>
      <c r="B4" s="609" t="str">
        <f>'CSS '!B4</f>
        <v>City of Berkeley</v>
      </c>
      <c r="C4" s="190"/>
      <c r="D4" s="190"/>
      <c r="E4" s="190"/>
      <c r="F4" s="406" t="s">
        <v>9</v>
      </c>
      <c r="G4" s="608">
        <f>'CSS '!G4</f>
        <v>42814</v>
      </c>
    </row>
    <row r="5" spans="1:9" s="449" customFormat="1" ht="40.15" customHeight="1" thickBot="1" x14ac:dyDescent="0.25">
      <c r="A5" s="494" t="s">
        <v>244</v>
      </c>
      <c r="B5" s="227"/>
      <c r="C5" s="495" t="s">
        <v>196</v>
      </c>
      <c r="D5" s="189"/>
      <c r="E5" s="189"/>
      <c r="F5" s="496"/>
      <c r="G5" s="497" t="s">
        <v>55</v>
      </c>
      <c r="H5" s="498"/>
      <c r="I5" s="498"/>
    </row>
    <row r="6" spans="1:9" ht="15" customHeight="1" x14ac:dyDescent="0.2">
      <c r="A6" s="210" t="s">
        <v>31</v>
      </c>
      <c r="B6" s="211"/>
      <c r="C6" s="212" t="s">
        <v>158</v>
      </c>
      <c r="D6" s="212" t="s">
        <v>159</v>
      </c>
      <c r="E6" s="212" t="s">
        <v>99</v>
      </c>
      <c r="F6" s="212" t="s">
        <v>160</v>
      </c>
      <c r="G6" s="213"/>
      <c r="H6" s="499"/>
      <c r="I6" s="499"/>
    </row>
    <row r="7" spans="1:9" ht="15" customHeight="1" x14ac:dyDescent="0.2">
      <c r="A7" s="453">
        <v>1</v>
      </c>
      <c r="B7" s="154"/>
      <c r="C7" s="622"/>
      <c r="D7" s="604"/>
      <c r="E7" s="604"/>
      <c r="F7" s="604"/>
      <c r="G7" s="161"/>
      <c r="H7" s="499"/>
      <c r="I7" s="499"/>
    </row>
    <row r="8" spans="1:9" ht="15" customHeight="1" x14ac:dyDescent="0.2">
      <c r="A8" s="453">
        <v>2</v>
      </c>
      <c r="B8" s="154"/>
      <c r="C8" s="604"/>
      <c r="D8" s="604"/>
      <c r="E8" s="604"/>
      <c r="F8" s="604"/>
      <c r="G8" s="161"/>
      <c r="H8" s="499"/>
      <c r="I8" s="499"/>
    </row>
    <row r="9" spans="1:9" ht="15" customHeight="1" x14ac:dyDescent="0.2">
      <c r="A9" s="453">
        <v>3</v>
      </c>
      <c r="B9" s="154"/>
      <c r="C9" s="604"/>
      <c r="D9" s="604"/>
      <c r="E9" s="604"/>
      <c r="F9" s="604"/>
      <c r="G9" s="161"/>
      <c r="H9" s="499"/>
      <c r="I9" s="499"/>
    </row>
    <row r="10" spans="1:9" ht="15" customHeight="1" x14ac:dyDescent="0.2">
      <c r="A10" s="453">
        <v>4</v>
      </c>
      <c r="B10" s="154"/>
      <c r="C10" s="604"/>
      <c r="D10" s="604"/>
      <c r="E10" s="604"/>
      <c r="F10" s="604"/>
      <c r="G10" s="161"/>
      <c r="H10" s="499"/>
      <c r="I10" s="499"/>
    </row>
    <row r="11" spans="1:9" ht="15" customHeight="1" x14ac:dyDescent="0.2">
      <c r="A11" s="453">
        <v>5</v>
      </c>
      <c r="B11" s="154"/>
      <c r="C11" s="604"/>
      <c r="D11" s="604"/>
      <c r="E11" s="604"/>
      <c r="F11" s="604"/>
      <c r="G11" s="161"/>
      <c r="H11" s="499"/>
      <c r="I11" s="499"/>
    </row>
    <row r="12" spans="1:9" ht="15" customHeight="1" x14ac:dyDescent="0.2">
      <c r="A12" s="453">
        <v>6</v>
      </c>
      <c r="B12" s="154"/>
      <c r="C12" s="604"/>
      <c r="D12" s="604"/>
      <c r="E12" s="604"/>
      <c r="F12" s="604"/>
      <c r="G12" s="161"/>
      <c r="H12" s="499"/>
      <c r="I12" s="499"/>
    </row>
    <row r="13" spans="1:9" ht="15" customHeight="1" x14ac:dyDescent="0.2">
      <c r="A13" s="453">
        <v>7</v>
      </c>
      <c r="B13" s="154"/>
      <c r="C13" s="604"/>
      <c r="D13" s="604"/>
      <c r="E13" s="604"/>
      <c r="F13" s="604"/>
      <c r="G13" s="161"/>
      <c r="H13" s="499"/>
      <c r="I13" s="499"/>
    </row>
    <row r="14" spans="1:9" ht="15" customHeight="1" x14ac:dyDescent="0.2">
      <c r="A14" s="453">
        <v>8</v>
      </c>
      <c r="B14" s="127"/>
      <c r="C14" s="604"/>
      <c r="D14" s="604"/>
      <c r="E14" s="604"/>
      <c r="F14" s="604"/>
      <c r="G14" s="161"/>
      <c r="H14" s="499"/>
      <c r="I14" s="499"/>
    </row>
    <row r="15" spans="1:9" ht="15" customHeight="1" x14ac:dyDescent="0.2">
      <c r="A15" s="453">
        <v>9</v>
      </c>
      <c r="B15" s="127"/>
      <c r="C15" s="604"/>
      <c r="D15" s="604"/>
      <c r="E15" s="604"/>
      <c r="F15" s="604"/>
      <c r="G15" s="161"/>
      <c r="H15" s="499"/>
      <c r="I15" s="499"/>
    </row>
    <row r="16" spans="1:9" ht="15" customHeight="1" x14ac:dyDescent="0.2">
      <c r="A16" s="453">
        <v>10</v>
      </c>
      <c r="B16" s="127"/>
      <c r="C16" s="604"/>
      <c r="D16" s="604"/>
      <c r="E16" s="604"/>
      <c r="F16" s="604"/>
      <c r="G16" s="161"/>
      <c r="H16" s="499"/>
      <c r="I16" s="499"/>
    </row>
    <row r="17" spans="1:9" ht="15" customHeight="1" x14ac:dyDescent="0.2">
      <c r="A17" s="453">
        <v>11</v>
      </c>
      <c r="B17" s="127"/>
      <c r="C17" s="604"/>
      <c r="D17" s="604"/>
      <c r="E17" s="604"/>
      <c r="F17" s="604"/>
      <c r="G17" s="161"/>
      <c r="H17" s="499"/>
      <c r="I17" s="499"/>
    </row>
    <row r="18" spans="1:9" ht="15" customHeight="1" x14ac:dyDescent="0.2">
      <c r="A18" s="453">
        <v>12</v>
      </c>
      <c r="B18" s="127"/>
      <c r="C18" s="604"/>
      <c r="D18" s="604"/>
      <c r="E18" s="604"/>
      <c r="F18" s="604"/>
      <c r="G18" s="161"/>
      <c r="H18" s="499"/>
      <c r="I18" s="499"/>
    </row>
    <row r="19" spans="1:9" ht="15" customHeight="1" x14ac:dyDescent="0.2">
      <c r="A19" s="453">
        <v>13</v>
      </c>
      <c r="B19" s="127"/>
      <c r="C19" s="604"/>
      <c r="D19" s="604"/>
      <c r="E19" s="604"/>
      <c r="F19" s="604"/>
      <c r="G19" s="161"/>
      <c r="H19" s="499"/>
      <c r="I19" s="499"/>
    </row>
    <row r="20" spans="1:9" ht="15" customHeight="1" x14ac:dyDescent="0.2">
      <c r="A20" s="453">
        <v>14</v>
      </c>
      <c r="B20" s="127"/>
      <c r="C20" s="604"/>
      <c r="D20" s="604"/>
      <c r="E20" s="604"/>
      <c r="F20" s="604"/>
      <c r="G20" s="161"/>
      <c r="H20" s="499"/>
      <c r="I20" s="499"/>
    </row>
    <row r="21" spans="1:9" ht="15" customHeight="1" x14ac:dyDescent="0.2">
      <c r="A21" s="453">
        <v>15</v>
      </c>
      <c r="B21" s="127"/>
      <c r="C21" s="604"/>
      <c r="D21" s="604"/>
      <c r="E21" s="604"/>
      <c r="F21" s="604"/>
      <c r="G21" s="161"/>
      <c r="H21" s="499"/>
      <c r="I21" s="499"/>
    </row>
    <row r="22" spans="1:9" ht="15" customHeight="1" x14ac:dyDescent="0.2">
      <c r="A22" s="453">
        <v>16</v>
      </c>
      <c r="B22" s="127"/>
      <c r="C22" s="604"/>
      <c r="D22" s="604"/>
      <c r="E22" s="604"/>
      <c r="F22" s="604"/>
      <c r="G22" s="161"/>
      <c r="H22" s="499"/>
      <c r="I22" s="499"/>
    </row>
    <row r="23" spans="1:9" ht="15" customHeight="1" x14ac:dyDescent="0.2">
      <c r="A23" s="453">
        <v>17</v>
      </c>
      <c r="B23" s="127"/>
      <c r="C23" s="604"/>
      <c r="D23" s="604"/>
      <c r="E23" s="604"/>
      <c r="F23" s="604"/>
      <c r="G23" s="161"/>
      <c r="H23" s="499"/>
      <c r="I23" s="499"/>
    </row>
    <row r="24" spans="1:9" ht="15" customHeight="1" x14ac:dyDescent="0.2">
      <c r="A24" s="453">
        <v>18</v>
      </c>
      <c r="B24" s="127"/>
      <c r="C24" s="604"/>
      <c r="D24" s="604"/>
      <c r="E24" s="604"/>
      <c r="F24" s="604"/>
      <c r="G24" s="161"/>
      <c r="H24" s="499"/>
      <c r="I24" s="499"/>
    </row>
    <row r="25" spans="1:9" ht="15" customHeight="1" x14ac:dyDescent="0.2">
      <c r="A25" s="453">
        <v>19</v>
      </c>
      <c r="B25" s="127"/>
      <c r="C25" s="604"/>
      <c r="D25" s="604"/>
      <c r="E25" s="604"/>
      <c r="F25" s="604"/>
      <c r="G25" s="161"/>
      <c r="H25" s="499"/>
      <c r="I25" s="499"/>
    </row>
    <row r="26" spans="1:9" ht="15" customHeight="1" x14ac:dyDescent="0.2">
      <c r="A26" s="453">
        <v>20</v>
      </c>
      <c r="B26" s="127"/>
      <c r="C26" s="604"/>
      <c r="D26" s="604"/>
      <c r="E26" s="604"/>
      <c r="F26" s="604"/>
      <c r="G26" s="161"/>
      <c r="H26" s="499"/>
      <c r="I26" s="499"/>
    </row>
    <row r="27" spans="1:9" ht="15" customHeight="1" x14ac:dyDescent="0.2">
      <c r="A27" s="453">
        <v>21</v>
      </c>
      <c r="B27" s="127"/>
      <c r="C27" s="604"/>
      <c r="D27" s="604"/>
      <c r="E27" s="604"/>
      <c r="F27" s="604"/>
      <c r="G27" s="161"/>
      <c r="H27" s="499"/>
      <c r="I27" s="499"/>
    </row>
    <row r="28" spans="1:9" ht="15" customHeight="1" x14ac:dyDescent="0.2">
      <c r="A28" s="453">
        <v>22</v>
      </c>
      <c r="B28" s="127"/>
      <c r="C28" s="604"/>
      <c r="D28" s="604"/>
      <c r="E28" s="604"/>
      <c r="F28" s="604"/>
      <c r="G28" s="161"/>
      <c r="H28" s="499"/>
      <c r="I28" s="499"/>
    </row>
    <row r="29" spans="1:9" ht="15" customHeight="1" x14ac:dyDescent="0.2">
      <c r="A29" s="453">
        <v>23</v>
      </c>
      <c r="B29" s="127"/>
      <c r="C29" s="604"/>
      <c r="D29" s="604"/>
      <c r="E29" s="604"/>
      <c r="F29" s="604"/>
      <c r="G29" s="161"/>
      <c r="H29" s="499"/>
      <c r="I29" s="499"/>
    </row>
    <row r="30" spans="1:9" ht="15" customHeight="1" x14ac:dyDescent="0.2">
      <c r="A30" s="453">
        <v>24</v>
      </c>
      <c r="B30" s="127"/>
      <c r="C30" s="604"/>
      <c r="D30" s="604"/>
      <c r="E30" s="604"/>
      <c r="F30" s="604"/>
      <c r="G30" s="161"/>
      <c r="H30" s="499"/>
      <c r="I30" s="499"/>
    </row>
    <row r="31" spans="1:9" s="463" customFormat="1" ht="15" customHeight="1" x14ac:dyDescent="0.2">
      <c r="A31" s="500">
        <v>25</v>
      </c>
      <c r="B31" s="154"/>
      <c r="C31" s="592"/>
      <c r="D31" s="592"/>
      <c r="E31" s="592"/>
      <c r="F31" s="592"/>
      <c r="G31" s="161"/>
      <c r="H31" s="501"/>
      <c r="I31" s="501"/>
    </row>
    <row r="32" spans="1:9" s="463" customFormat="1" ht="15" customHeight="1" x14ac:dyDescent="0.2">
      <c r="A32" s="450" t="s">
        <v>114</v>
      </c>
      <c r="B32" s="451"/>
      <c r="C32" s="214"/>
      <c r="D32" s="214"/>
      <c r="E32" s="214"/>
      <c r="F32" s="215"/>
      <c r="G32" s="187">
        <f>SUM(G7:G31)</f>
        <v>0</v>
      </c>
      <c r="H32" s="501"/>
      <c r="I32" s="501"/>
    </row>
    <row r="33" spans="1:11" s="463" customFormat="1" ht="15" customHeight="1" x14ac:dyDescent="0.2">
      <c r="A33" s="450" t="s">
        <v>262</v>
      </c>
      <c r="B33" s="451"/>
      <c r="C33" s="214"/>
      <c r="D33" s="214"/>
      <c r="E33" s="214"/>
      <c r="F33" s="215"/>
      <c r="G33" s="162">
        <f>44500+165</f>
        <v>44665</v>
      </c>
      <c r="H33" s="501"/>
      <c r="I33" s="501"/>
    </row>
    <row r="34" spans="1:11" s="463" customFormat="1" ht="15" customHeight="1" thickBot="1" x14ac:dyDescent="0.25">
      <c r="A34" s="502" t="s">
        <v>23</v>
      </c>
      <c r="B34" s="503"/>
      <c r="C34" s="216"/>
      <c r="D34" s="216"/>
      <c r="E34" s="216"/>
      <c r="F34" s="217"/>
      <c r="G34" s="147">
        <v>14709</v>
      </c>
    </row>
    <row r="35" spans="1:11" ht="15" customHeight="1" thickBot="1" x14ac:dyDescent="0.25">
      <c r="A35" s="405" t="s">
        <v>24</v>
      </c>
      <c r="B35" s="221"/>
      <c r="C35" s="218"/>
      <c r="D35" s="218"/>
      <c r="E35" s="218"/>
      <c r="F35" s="219"/>
      <c r="G35" s="188">
        <f>SUM(G32:G34)</f>
        <v>59374</v>
      </c>
      <c r="H35" s="440"/>
      <c r="I35" s="440"/>
      <c r="J35" s="440"/>
      <c r="K35" s="440"/>
    </row>
    <row r="36" spans="1:11" x14ac:dyDescent="0.2">
      <c r="H36" s="440"/>
      <c r="I36" s="440"/>
      <c r="J36" s="440"/>
      <c r="K36" s="440"/>
    </row>
    <row r="37" spans="1:11" ht="30" customHeight="1" x14ac:dyDescent="0.2">
      <c r="A37" s="504" t="s">
        <v>238</v>
      </c>
      <c r="B37" s="504"/>
      <c r="C37" s="504"/>
      <c r="D37" s="504"/>
      <c r="E37" s="504"/>
      <c r="F37" s="504"/>
      <c r="G37" s="504"/>
      <c r="H37" s="504"/>
      <c r="I37" s="504"/>
    </row>
    <row r="38" spans="1:11" x14ac:dyDescent="0.2">
      <c r="A38" s="505"/>
    </row>
  </sheetData>
  <sheetProtection sheet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80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83" t="s">
        <v>147</v>
      </c>
      <c r="F1" s="683"/>
      <c r="G1" s="683"/>
      <c r="H1" s="683"/>
      <c r="I1" s="69"/>
      <c r="J1" s="69"/>
      <c r="K1" s="69"/>
      <c r="L1" s="69"/>
    </row>
    <row r="2" spans="1:12" ht="20.100000000000001" customHeight="1" x14ac:dyDescent="0.2">
      <c r="A2" s="623" t="s">
        <v>8</v>
      </c>
      <c r="B2" s="623"/>
      <c r="C2" s="623"/>
      <c r="D2" s="624" t="str">
        <f>'CSS '!B4:B4</f>
        <v>City of Berkeley</v>
      </c>
      <c r="E2" s="624"/>
      <c r="F2" s="55" t="s">
        <v>9</v>
      </c>
      <c r="G2" s="55"/>
      <c r="H2" s="55"/>
      <c r="I2" s="55"/>
      <c r="J2" s="684">
        <f>'CSS '!E4</f>
        <v>0</v>
      </c>
      <c r="K2" s="684"/>
    </row>
    <row r="3" spans="1:12" ht="15" customHeight="1" x14ac:dyDescent="0.2">
      <c r="A3" s="19"/>
      <c r="B3" s="56"/>
      <c r="C3" s="56"/>
      <c r="D3" s="625"/>
      <c r="E3" s="625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26" t="s">
        <v>53</v>
      </c>
      <c r="B5" s="627"/>
      <c r="C5" s="627"/>
      <c r="D5" s="627"/>
      <c r="E5" s="628"/>
      <c r="F5" s="632" t="s">
        <v>0</v>
      </c>
      <c r="G5" s="633"/>
      <c r="H5" s="633"/>
      <c r="I5" s="633"/>
      <c r="J5" s="633"/>
      <c r="K5" s="101" t="s">
        <v>140</v>
      </c>
    </row>
    <row r="6" spans="1:12" s="1" customFormat="1" ht="43.15" customHeight="1" thickBot="1" x14ac:dyDescent="0.25">
      <c r="A6" s="686"/>
      <c r="B6" s="687"/>
      <c r="C6" s="687"/>
      <c r="D6" s="687"/>
      <c r="E6" s="687"/>
      <c r="F6" s="111" t="s">
        <v>148</v>
      </c>
      <c r="G6" s="111" t="s">
        <v>145</v>
      </c>
      <c r="H6" s="111" t="s">
        <v>91</v>
      </c>
      <c r="I6" s="111" t="s">
        <v>92</v>
      </c>
      <c r="J6" s="112" t="s">
        <v>146</v>
      </c>
      <c r="K6" s="120" t="s">
        <v>140</v>
      </c>
    </row>
    <row r="7" spans="1:12" ht="15" customHeight="1" thickTop="1" x14ac:dyDescent="0.2">
      <c r="A7" s="653" t="s">
        <v>153</v>
      </c>
      <c r="B7" s="685"/>
      <c r="C7" s="685"/>
      <c r="D7" s="685"/>
      <c r="E7" s="685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41"/>
      <c r="C8" s="642"/>
      <c r="D8" s="642"/>
      <c r="E8" s="642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41"/>
      <c r="C9" s="642"/>
      <c r="D9" s="642"/>
      <c r="E9" s="642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41"/>
      <c r="C10" s="642"/>
      <c r="D10" s="642"/>
      <c r="E10" s="642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41"/>
      <c r="C11" s="642"/>
      <c r="D11" s="642"/>
      <c r="E11" s="642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41"/>
      <c r="C12" s="642"/>
      <c r="D12" s="642"/>
      <c r="E12" s="642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41"/>
      <c r="C13" s="642"/>
      <c r="D13" s="642"/>
      <c r="E13" s="642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41"/>
      <c r="C14" s="642"/>
      <c r="D14" s="642"/>
      <c r="E14" s="642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46"/>
      <c r="C15" s="647"/>
      <c r="D15" s="647"/>
      <c r="E15" s="647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46"/>
      <c r="C16" s="647"/>
      <c r="D16" s="647"/>
      <c r="E16" s="647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46"/>
      <c r="C17" s="646"/>
      <c r="D17" s="646"/>
      <c r="E17" s="646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49" t="s">
        <v>149</v>
      </c>
      <c r="C18" s="649"/>
      <c r="D18" s="649"/>
      <c r="E18" s="649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53" t="s">
        <v>152</v>
      </c>
      <c r="B19" s="654"/>
      <c r="C19" s="654"/>
      <c r="D19" s="654"/>
      <c r="E19" s="654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41"/>
      <c r="C20" s="641"/>
      <c r="D20" s="641"/>
      <c r="E20" s="641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41"/>
      <c r="C21" s="641"/>
      <c r="D21" s="641"/>
      <c r="E21" s="641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41"/>
      <c r="C22" s="641"/>
      <c r="D22" s="641"/>
      <c r="E22" s="641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41"/>
      <c r="C23" s="641"/>
      <c r="D23" s="641"/>
      <c r="E23" s="641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46"/>
      <c r="C24" s="646"/>
      <c r="D24" s="646"/>
      <c r="E24" s="646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46"/>
      <c r="C25" s="646"/>
      <c r="D25" s="646"/>
      <c r="E25" s="646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46"/>
      <c r="C26" s="646"/>
      <c r="D26" s="646"/>
      <c r="E26" s="646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46"/>
      <c r="C27" s="646"/>
      <c r="D27" s="646"/>
      <c r="E27" s="646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46"/>
      <c r="C28" s="646"/>
      <c r="D28" s="646"/>
      <c r="E28" s="646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46"/>
      <c r="C29" s="646"/>
      <c r="D29" s="646"/>
      <c r="E29" s="646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49" t="s">
        <v>150</v>
      </c>
      <c r="C30" s="649"/>
      <c r="D30" s="649"/>
      <c r="E30" s="649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36" t="s">
        <v>151</v>
      </c>
      <c r="B31" s="674"/>
      <c r="C31" s="674"/>
      <c r="D31" s="674"/>
      <c r="E31" s="674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41"/>
      <c r="C32" s="641"/>
      <c r="D32" s="641"/>
      <c r="E32" s="641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41"/>
      <c r="C33" s="641"/>
      <c r="D33" s="641"/>
      <c r="E33" s="641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41"/>
      <c r="C34" s="641"/>
      <c r="D34" s="641"/>
      <c r="E34" s="641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41"/>
      <c r="C35" s="641"/>
      <c r="D35" s="641"/>
      <c r="E35" s="641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46"/>
      <c r="C36" s="646"/>
      <c r="D36" s="646"/>
      <c r="E36" s="646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46"/>
      <c r="C37" s="646"/>
      <c r="D37" s="646"/>
      <c r="E37" s="646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46"/>
      <c r="C38" s="646"/>
      <c r="D38" s="646"/>
      <c r="E38" s="646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46"/>
      <c r="C39" s="646"/>
      <c r="D39" s="646"/>
      <c r="E39" s="646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46"/>
      <c r="C40" s="646"/>
      <c r="D40" s="646"/>
      <c r="E40" s="646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46"/>
      <c r="C41" s="646"/>
      <c r="D41" s="646"/>
      <c r="E41" s="646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88" t="s">
        <v>154</v>
      </c>
      <c r="C42" s="688"/>
      <c r="D42" s="688"/>
      <c r="E42" s="689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69" t="s">
        <v>155</v>
      </c>
      <c r="B43" s="670"/>
      <c r="C43" s="670"/>
      <c r="D43" s="670"/>
      <c r="E43" s="670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A5:E6"/>
    <mergeCell ref="F5:J5"/>
    <mergeCell ref="A7:E7"/>
    <mergeCell ref="B8:E8"/>
    <mergeCell ref="E1:H1"/>
    <mergeCell ref="A2:C2"/>
    <mergeCell ref="D2:E2"/>
    <mergeCell ref="J2:K2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M36" sqref="M36"/>
    </sheetView>
  </sheetViews>
  <sheetFormatPr defaultColWidth="0" defaultRowHeight="12.75" zeroHeight="1" x14ac:dyDescent="0.2"/>
  <cols>
    <col min="1" max="1" width="3.5703125" style="403" customWidth="1"/>
    <col min="2" max="2" width="4.7109375" style="403" customWidth="1"/>
    <col min="3" max="3" width="27" style="403" customWidth="1"/>
    <col min="4" max="4" width="7.42578125" style="403" customWidth="1"/>
    <col min="5" max="5" width="42.42578125" style="403" customWidth="1"/>
    <col min="6" max="16384" width="8.7109375" style="403" hidden="1"/>
  </cols>
  <sheetData>
    <row r="1" spans="1:5" ht="19.899999999999999" customHeight="1" x14ac:dyDescent="0.25">
      <c r="A1" s="366" t="s">
        <v>197</v>
      </c>
      <c r="B1" s="366"/>
      <c r="C1" s="367"/>
      <c r="D1" s="367"/>
      <c r="E1" s="418"/>
    </row>
    <row r="2" spans="1:5" ht="19.899999999999999" customHeight="1" x14ac:dyDescent="0.25">
      <c r="A2" s="472" t="s">
        <v>198</v>
      </c>
      <c r="B2" s="473"/>
      <c r="C2" s="473"/>
      <c r="D2" s="473"/>
      <c r="E2" s="474"/>
    </row>
    <row r="3" spans="1:5" ht="19.899999999999999" customHeight="1" thickBot="1" x14ac:dyDescent="0.3">
      <c r="A3" s="472" t="s">
        <v>199</v>
      </c>
      <c r="B3" s="473"/>
      <c r="C3" s="473"/>
      <c r="D3" s="473"/>
      <c r="E3" s="474"/>
    </row>
    <row r="4" spans="1:5" ht="20.100000000000001" customHeight="1" thickBot="1" x14ac:dyDescent="0.25">
      <c r="A4" s="220" t="s">
        <v>8</v>
      </c>
      <c r="B4" s="221"/>
      <c r="C4" s="609" t="str">
        <f>'CSS '!B4</f>
        <v>City of Berkeley</v>
      </c>
      <c r="D4" s="406" t="s">
        <v>9</v>
      </c>
      <c r="E4" s="608">
        <f>'CSS '!G4</f>
        <v>42814</v>
      </c>
    </row>
    <row r="5" spans="1:5" s="449" customFormat="1" ht="40.15" customHeight="1" thickBot="1" x14ac:dyDescent="0.25">
      <c r="A5" s="475" t="s">
        <v>54</v>
      </c>
      <c r="B5" s="476"/>
      <c r="C5" s="476"/>
      <c r="D5" s="477"/>
      <c r="E5" s="478" t="s">
        <v>202</v>
      </c>
    </row>
    <row r="6" spans="1:5" ht="15" customHeight="1" x14ac:dyDescent="0.2">
      <c r="A6" s="479" t="s">
        <v>36</v>
      </c>
      <c r="B6" s="222"/>
      <c r="C6" s="222"/>
      <c r="D6" s="223"/>
      <c r="E6" s="224"/>
    </row>
    <row r="7" spans="1:5" ht="15" customHeight="1" x14ac:dyDescent="0.2">
      <c r="A7" s="453"/>
      <c r="B7" s="454" t="s">
        <v>10</v>
      </c>
      <c r="C7" s="454"/>
      <c r="D7" s="455"/>
      <c r="E7" s="149">
        <v>61919</v>
      </c>
    </row>
    <row r="8" spans="1:5" ht="15" customHeight="1" x14ac:dyDescent="0.2">
      <c r="A8" s="453"/>
      <c r="B8" s="454" t="s">
        <v>11</v>
      </c>
      <c r="C8" s="454"/>
      <c r="D8" s="455"/>
      <c r="E8" s="139">
        <v>88841</v>
      </c>
    </row>
    <row r="9" spans="1:5" ht="15" customHeight="1" x14ac:dyDescent="0.2">
      <c r="A9" s="453"/>
      <c r="B9" s="454" t="s">
        <v>12</v>
      </c>
      <c r="C9" s="454"/>
      <c r="D9" s="455"/>
      <c r="E9" s="139">
        <v>0</v>
      </c>
    </row>
    <row r="10" spans="1:5" ht="15" customHeight="1" x14ac:dyDescent="0.2">
      <c r="A10" s="453"/>
      <c r="B10" s="454" t="s">
        <v>13</v>
      </c>
      <c r="C10" s="454"/>
      <c r="D10" s="455"/>
      <c r="E10" s="139">
        <v>0</v>
      </c>
    </row>
    <row r="11" spans="1:5" ht="15" customHeight="1" thickBot="1" x14ac:dyDescent="0.25">
      <c r="A11" s="480"/>
      <c r="B11" s="481" t="s">
        <v>14</v>
      </c>
      <c r="C11" s="481"/>
      <c r="D11" s="482"/>
      <c r="E11" s="140">
        <v>24780</v>
      </c>
    </row>
    <row r="12" spans="1:5" ht="19.149999999999999" customHeight="1" x14ac:dyDescent="0.2">
      <c r="A12" s="407" t="s">
        <v>58</v>
      </c>
      <c r="B12" s="483"/>
      <c r="C12" s="483"/>
      <c r="D12" s="225"/>
      <c r="E12" s="484">
        <f>SUM(E7:E11)</f>
        <v>175540</v>
      </c>
    </row>
    <row r="13" spans="1:5" s="463" customFormat="1" ht="19.5" customHeight="1" x14ac:dyDescent="0.2">
      <c r="A13" s="407" t="s">
        <v>21</v>
      </c>
      <c r="B13" s="483"/>
      <c r="C13" s="483"/>
      <c r="D13" s="225"/>
      <c r="E13" s="148"/>
    </row>
    <row r="14" spans="1:5" s="463" customFormat="1" ht="19.5" customHeight="1" thickBot="1" x14ac:dyDescent="0.25">
      <c r="A14" s="485" t="s">
        <v>162</v>
      </c>
      <c r="B14" s="486"/>
      <c r="C14" s="486"/>
      <c r="D14" s="226"/>
      <c r="E14" s="147"/>
    </row>
    <row r="15" spans="1:5" ht="21.6" customHeight="1" thickBot="1" x14ac:dyDescent="0.25">
      <c r="A15" s="487" t="s">
        <v>22</v>
      </c>
      <c r="B15" s="488"/>
      <c r="C15" s="488"/>
      <c r="D15" s="227"/>
      <c r="E15" s="489">
        <f>SUM(E12:E14)</f>
        <v>175540</v>
      </c>
    </row>
    <row r="16" spans="1:5" x14ac:dyDescent="0.2"/>
  </sheetData>
  <sheetProtection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M36" sqref="M36"/>
    </sheetView>
  </sheetViews>
  <sheetFormatPr defaultColWidth="0" defaultRowHeight="12.75" zeroHeight="1" x14ac:dyDescent="0.2"/>
  <cols>
    <col min="1" max="1" width="9.28515625" style="403" customWidth="1"/>
    <col min="2" max="2" width="35.85546875" style="403" customWidth="1"/>
    <col min="3" max="3" width="8.28515625" style="403" customWidth="1"/>
    <col min="4" max="4" width="40.7109375" style="403" customWidth="1"/>
    <col min="5" max="16384" width="8.7109375" style="403" hidden="1"/>
  </cols>
  <sheetData>
    <row r="1" spans="1:4" ht="19.899999999999999" customHeight="1" x14ac:dyDescent="0.25">
      <c r="A1" s="443" t="s">
        <v>203</v>
      </c>
      <c r="B1" s="367"/>
      <c r="C1" s="367"/>
      <c r="D1" s="418"/>
    </row>
    <row r="2" spans="1:4" ht="19.899999999999999" customHeight="1" x14ac:dyDescent="0.25">
      <c r="A2" s="369" t="s">
        <v>200</v>
      </c>
      <c r="B2" s="371"/>
      <c r="C2" s="371"/>
      <c r="D2" s="444"/>
    </row>
    <row r="3" spans="1:4" ht="19.899999999999999" customHeight="1" thickBot="1" x14ac:dyDescent="0.3">
      <c r="A3" s="369" t="s">
        <v>201</v>
      </c>
      <c r="B3" s="371"/>
      <c r="C3" s="371"/>
      <c r="D3" s="444"/>
    </row>
    <row r="4" spans="1:4" ht="20.100000000000001" customHeight="1" thickBot="1" x14ac:dyDescent="0.25">
      <c r="A4" s="405" t="s">
        <v>8</v>
      </c>
      <c r="B4" s="614" t="str">
        <f>'CSS '!B4</f>
        <v>City of Berkeley</v>
      </c>
      <c r="C4" s="406" t="s">
        <v>9</v>
      </c>
      <c r="D4" s="608">
        <f>'CSS '!G4</f>
        <v>42814</v>
      </c>
    </row>
    <row r="5" spans="1:4" s="449" customFormat="1" ht="40.15" customHeight="1" x14ac:dyDescent="0.2">
      <c r="A5" s="445" t="s">
        <v>247</v>
      </c>
      <c r="B5" s="447"/>
      <c r="C5" s="446" t="s">
        <v>248</v>
      </c>
      <c r="D5" s="448"/>
    </row>
    <row r="6" spans="1:4" ht="15" customHeight="1" x14ac:dyDescent="0.2">
      <c r="A6" s="450" t="s">
        <v>32</v>
      </c>
      <c r="B6" s="451"/>
      <c r="C6" s="451"/>
      <c r="D6" s="452"/>
    </row>
    <row r="7" spans="1:4" ht="15" customHeight="1" x14ac:dyDescent="0.2">
      <c r="A7" s="453">
        <v>1</v>
      </c>
      <c r="B7" s="571" t="s">
        <v>263</v>
      </c>
      <c r="C7" s="605"/>
      <c r="D7" s="139">
        <v>34856</v>
      </c>
    </row>
    <row r="8" spans="1:4" ht="15" customHeight="1" x14ac:dyDescent="0.2">
      <c r="A8" s="453">
        <v>2</v>
      </c>
      <c r="B8" s="571"/>
      <c r="C8" s="454"/>
      <c r="D8" s="139"/>
    </row>
    <row r="9" spans="1:4" ht="15" customHeight="1" x14ac:dyDescent="0.2">
      <c r="A9" s="453">
        <v>3</v>
      </c>
      <c r="B9" s="571"/>
      <c r="C9" s="454"/>
      <c r="D9" s="139"/>
    </row>
    <row r="10" spans="1:4" ht="15" customHeight="1" x14ac:dyDescent="0.2">
      <c r="A10" s="453">
        <v>4</v>
      </c>
      <c r="B10" s="571"/>
      <c r="C10" s="454"/>
      <c r="D10" s="139"/>
    </row>
    <row r="11" spans="1:4" ht="15" customHeight="1" x14ac:dyDescent="0.2">
      <c r="A11" s="453">
        <v>5</v>
      </c>
      <c r="B11" s="571"/>
      <c r="C11" s="454"/>
      <c r="D11" s="139"/>
    </row>
    <row r="12" spans="1:4" ht="15" customHeight="1" x14ac:dyDescent="0.2">
      <c r="A12" s="453">
        <v>6</v>
      </c>
      <c r="B12" s="571"/>
      <c r="C12" s="454"/>
      <c r="D12" s="139"/>
    </row>
    <row r="13" spans="1:4" ht="15" customHeight="1" x14ac:dyDescent="0.2">
      <c r="A13" s="453">
        <v>7</v>
      </c>
      <c r="B13" s="571"/>
      <c r="C13" s="454"/>
      <c r="D13" s="139"/>
    </row>
    <row r="14" spans="1:4" ht="15" customHeight="1" x14ac:dyDescent="0.2">
      <c r="A14" s="453">
        <v>8</v>
      </c>
      <c r="B14" s="571"/>
      <c r="C14" s="454"/>
      <c r="D14" s="139"/>
    </row>
    <row r="15" spans="1:4" ht="15" customHeight="1" x14ac:dyDescent="0.2">
      <c r="A15" s="453">
        <v>9</v>
      </c>
      <c r="B15" s="571"/>
      <c r="C15" s="454"/>
      <c r="D15" s="139"/>
    </row>
    <row r="16" spans="1:4" ht="15" customHeight="1" x14ac:dyDescent="0.2">
      <c r="A16" s="453">
        <v>10</v>
      </c>
      <c r="B16" s="571"/>
      <c r="C16" s="454"/>
      <c r="D16" s="139"/>
    </row>
    <row r="17" spans="1:4" ht="15" customHeight="1" x14ac:dyDescent="0.2">
      <c r="A17" s="453">
        <v>11</v>
      </c>
      <c r="B17" s="571"/>
      <c r="C17" s="454"/>
      <c r="D17" s="139"/>
    </row>
    <row r="18" spans="1:4" ht="15" customHeight="1" x14ac:dyDescent="0.2">
      <c r="A18" s="453">
        <v>12</v>
      </c>
      <c r="B18" s="571"/>
      <c r="C18" s="454"/>
      <c r="D18" s="139"/>
    </row>
    <row r="19" spans="1:4" ht="15" customHeight="1" x14ac:dyDescent="0.2">
      <c r="A19" s="450" t="s">
        <v>59</v>
      </c>
      <c r="B19" s="456"/>
      <c r="C19" s="451"/>
      <c r="D19" s="457">
        <f>SUM(D7:D18)</f>
        <v>34856</v>
      </c>
    </row>
    <row r="20" spans="1:4" ht="15" customHeight="1" x14ac:dyDescent="0.2">
      <c r="A20" s="450" t="s">
        <v>29</v>
      </c>
      <c r="B20" s="456"/>
      <c r="C20" s="451"/>
      <c r="D20" s="607"/>
    </row>
    <row r="21" spans="1:4" ht="15" customHeight="1" x14ac:dyDescent="0.2">
      <c r="A21" s="458" t="s">
        <v>164</v>
      </c>
      <c r="B21" s="460"/>
      <c r="C21" s="568"/>
      <c r="D21" s="607"/>
    </row>
    <row r="22" spans="1:4" ht="15" customHeight="1" x14ac:dyDescent="0.2">
      <c r="A22" s="461" t="s">
        <v>30</v>
      </c>
      <c r="B22" s="456"/>
      <c r="C22" s="451"/>
      <c r="D22" s="607">
        <f>SUM(D19:D21)</f>
        <v>34856</v>
      </c>
    </row>
    <row r="23" spans="1:4" ht="15" customHeight="1" x14ac:dyDescent="0.2">
      <c r="A23" s="462" t="s">
        <v>26</v>
      </c>
      <c r="B23" s="193"/>
      <c r="C23" s="569"/>
      <c r="D23" s="457"/>
    </row>
    <row r="24" spans="1:4" ht="15" customHeight="1" x14ac:dyDescent="0.2">
      <c r="A24" s="453">
        <v>1</v>
      </c>
      <c r="B24" s="589"/>
      <c r="C24" s="606"/>
      <c r="D24" s="150"/>
    </row>
    <row r="25" spans="1:4" ht="15" customHeight="1" x14ac:dyDescent="0.2">
      <c r="A25" s="453">
        <v>2</v>
      </c>
      <c r="B25" s="589"/>
      <c r="C25" s="606"/>
      <c r="D25" s="150"/>
    </row>
    <row r="26" spans="1:4" ht="15" customHeight="1" x14ac:dyDescent="0.2">
      <c r="A26" s="453">
        <v>3</v>
      </c>
      <c r="B26" s="589"/>
      <c r="C26" s="606"/>
      <c r="D26" s="150"/>
    </row>
    <row r="27" spans="1:4" ht="15" customHeight="1" x14ac:dyDescent="0.2">
      <c r="A27" s="453">
        <v>4</v>
      </c>
      <c r="B27" s="589"/>
      <c r="C27" s="606"/>
      <c r="D27" s="150"/>
    </row>
    <row r="28" spans="1:4" ht="15" customHeight="1" x14ac:dyDescent="0.2">
      <c r="A28" s="453">
        <v>5</v>
      </c>
      <c r="B28" s="589"/>
      <c r="C28" s="606"/>
      <c r="D28" s="150"/>
    </row>
    <row r="29" spans="1:4" ht="15" customHeight="1" x14ac:dyDescent="0.2">
      <c r="A29" s="453">
        <v>6</v>
      </c>
      <c r="B29" s="589"/>
      <c r="C29" s="606"/>
      <c r="D29" s="150"/>
    </row>
    <row r="30" spans="1:4" ht="15" customHeight="1" x14ac:dyDescent="0.2">
      <c r="A30" s="453">
        <v>7</v>
      </c>
      <c r="B30" s="571"/>
      <c r="C30" s="454"/>
      <c r="D30" s="150"/>
    </row>
    <row r="31" spans="1:4" ht="15" customHeight="1" x14ac:dyDescent="0.2">
      <c r="A31" s="453">
        <v>8</v>
      </c>
      <c r="B31" s="571"/>
      <c r="C31" s="454"/>
      <c r="D31" s="150"/>
    </row>
    <row r="32" spans="1:4" ht="15" customHeight="1" x14ac:dyDescent="0.2">
      <c r="A32" s="453">
        <v>9</v>
      </c>
      <c r="B32" s="571"/>
      <c r="C32" s="454"/>
      <c r="D32" s="150"/>
    </row>
    <row r="33" spans="1:4" ht="15" customHeight="1" x14ac:dyDescent="0.2">
      <c r="A33" s="453">
        <v>10</v>
      </c>
      <c r="B33" s="571"/>
      <c r="C33" s="454"/>
      <c r="D33" s="150"/>
    </row>
    <row r="34" spans="1:4" ht="15" customHeight="1" x14ac:dyDescent="0.2">
      <c r="A34" s="453">
        <v>11</v>
      </c>
      <c r="B34" s="571"/>
      <c r="C34" s="454"/>
      <c r="D34" s="150"/>
    </row>
    <row r="35" spans="1:4" s="463" customFormat="1" ht="15" customHeight="1" x14ac:dyDescent="0.2">
      <c r="A35" s="453">
        <v>12</v>
      </c>
      <c r="B35" s="590"/>
      <c r="C35" s="605"/>
      <c r="D35" s="150"/>
    </row>
    <row r="36" spans="1:4" s="463" customFormat="1" ht="15" customHeight="1" x14ac:dyDescent="0.2">
      <c r="A36" s="453">
        <v>13</v>
      </c>
      <c r="B36" s="590"/>
      <c r="C36" s="605"/>
      <c r="D36" s="150"/>
    </row>
    <row r="37" spans="1:4" s="463" customFormat="1" ht="15" customHeight="1" x14ac:dyDescent="0.2">
      <c r="A37" s="464" t="s">
        <v>60</v>
      </c>
      <c r="B37" s="465"/>
      <c r="C37" s="451"/>
      <c r="D37" s="187">
        <f>SUM(D24:D36)</f>
        <v>0</v>
      </c>
    </row>
    <row r="38" spans="1:4" ht="15" customHeight="1" x14ac:dyDescent="0.2">
      <c r="A38" s="464" t="s">
        <v>33</v>
      </c>
      <c r="B38" s="465"/>
      <c r="C38" s="451"/>
      <c r="D38" s="607"/>
    </row>
    <row r="39" spans="1:4" ht="15" customHeight="1" x14ac:dyDescent="0.2">
      <c r="A39" s="466" t="s">
        <v>163</v>
      </c>
      <c r="B39" s="467"/>
      <c r="C39" s="459"/>
      <c r="D39" s="607"/>
    </row>
    <row r="40" spans="1:4" ht="15" customHeight="1" x14ac:dyDescent="0.2">
      <c r="A40" s="464" t="s">
        <v>34</v>
      </c>
      <c r="B40" s="465"/>
      <c r="C40" s="451"/>
      <c r="D40" s="607">
        <f>SUM(D37:D39)</f>
        <v>0</v>
      </c>
    </row>
    <row r="41" spans="1:4" ht="13.5" thickBot="1" x14ac:dyDescent="0.25">
      <c r="A41" s="468" t="s">
        <v>25</v>
      </c>
      <c r="B41" s="470"/>
      <c r="C41" s="469"/>
      <c r="D41" s="471">
        <f>D22+D40</f>
        <v>34856</v>
      </c>
    </row>
    <row r="42" spans="1:4" x14ac:dyDescent="0.2"/>
  </sheetData>
  <sheetProtection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M36" sqref="M36"/>
    </sheetView>
  </sheetViews>
  <sheetFormatPr defaultColWidth="0" defaultRowHeight="12.75" zeroHeight="1" x14ac:dyDescent="0.2"/>
  <cols>
    <col min="1" max="1" width="8.28515625" style="403" customWidth="1"/>
    <col min="2" max="2" width="20" style="403" customWidth="1"/>
    <col min="3" max="3" width="31.5703125" style="403" customWidth="1"/>
    <col min="4" max="4" width="26.28515625" style="403" customWidth="1"/>
    <col min="5" max="5" width="0" style="403" hidden="1" customWidth="1"/>
    <col min="6" max="16384" width="8.7109375" style="403" hidden="1"/>
  </cols>
  <sheetData>
    <row r="1" spans="1:5" ht="19.899999999999999" customHeight="1" x14ac:dyDescent="0.25">
      <c r="A1" s="366" t="s">
        <v>204</v>
      </c>
      <c r="B1" s="367"/>
      <c r="C1" s="367"/>
      <c r="D1" s="418"/>
    </row>
    <row r="2" spans="1:5" ht="19.899999999999999" customHeight="1" x14ac:dyDescent="0.25">
      <c r="A2" s="369" t="s">
        <v>205</v>
      </c>
      <c r="B2" s="371"/>
      <c r="C2" s="371"/>
      <c r="D2" s="404"/>
    </row>
    <row r="3" spans="1:5" ht="19.899999999999999" customHeight="1" thickBot="1" x14ac:dyDescent="0.3">
      <c r="A3" s="369" t="s">
        <v>206</v>
      </c>
      <c r="B3" s="371"/>
      <c r="C3" s="371"/>
      <c r="D3" s="404"/>
    </row>
    <row r="4" spans="1:5" ht="15" customHeight="1" thickBot="1" x14ac:dyDescent="0.25">
      <c r="A4" s="405" t="s">
        <v>8</v>
      </c>
      <c r="B4" s="609" t="str">
        <f>'CSS '!B4:B4</f>
        <v>City of Berkeley</v>
      </c>
      <c r="C4" s="570" t="s">
        <v>9</v>
      </c>
      <c r="D4" s="608">
        <f>'CSS '!E4</f>
        <v>0</v>
      </c>
    </row>
    <row r="5" spans="1:5" s="411" customFormat="1" ht="30" customHeight="1" x14ac:dyDescent="0.2">
      <c r="A5" s="163"/>
      <c r="B5" s="420"/>
      <c r="C5" s="421"/>
      <c r="D5" s="422" t="s">
        <v>235</v>
      </c>
    </row>
    <row r="6" spans="1:5" s="411" customFormat="1" x14ac:dyDescent="0.2">
      <c r="A6" s="203"/>
      <c r="B6" s="207"/>
      <c r="C6" s="207"/>
      <c r="D6" s="423"/>
    </row>
    <row r="7" spans="1:5" ht="27" customHeight="1" x14ac:dyDescent="0.2">
      <c r="A7" s="424" t="s">
        <v>236</v>
      </c>
      <c r="B7" s="425"/>
      <c r="C7" s="426"/>
      <c r="D7" s="152"/>
    </row>
    <row r="8" spans="1:5" x14ac:dyDescent="0.2">
      <c r="A8" s="427"/>
      <c r="B8" s="428"/>
      <c r="C8" s="428"/>
      <c r="D8" s="429"/>
    </row>
    <row r="9" spans="1:5" ht="26.65" customHeight="1" x14ac:dyDescent="0.2">
      <c r="A9" s="430" t="s">
        <v>129</v>
      </c>
      <c r="B9" s="431"/>
      <c r="C9" s="432"/>
      <c r="D9" s="146"/>
    </row>
    <row r="10" spans="1:5" x14ac:dyDescent="0.2">
      <c r="A10" s="433"/>
      <c r="B10" s="434"/>
      <c r="C10" s="434"/>
      <c r="D10" s="435"/>
    </row>
    <row r="11" spans="1:5" ht="25.15" customHeight="1" thickBot="1" x14ac:dyDescent="0.25">
      <c r="A11" s="436" t="s">
        <v>130</v>
      </c>
      <c r="B11" s="437"/>
      <c r="C11" s="438"/>
      <c r="D11" s="151"/>
    </row>
    <row r="12" spans="1:5" x14ac:dyDescent="0.2">
      <c r="A12" s="439"/>
      <c r="B12" s="439"/>
      <c r="C12" s="439"/>
      <c r="D12" s="439"/>
      <c r="E12" s="440"/>
    </row>
    <row r="13" spans="1:5" hidden="1" x14ac:dyDescent="0.2">
      <c r="A13" s="441"/>
      <c r="B13" s="441"/>
      <c r="C13" s="441"/>
      <c r="D13" s="442"/>
      <c r="E13" s="440"/>
    </row>
    <row r="14" spans="1:5" hidden="1" x14ac:dyDescent="0.2">
      <c r="A14" s="439"/>
      <c r="B14" s="439"/>
      <c r="C14" s="439"/>
      <c r="D14" s="439"/>
      <c r="E14" s="440"/>
    </row>
    <row r="15" spans="1:5" hidden="1" x14ac:dyDescent="0.2">
      <c r="A15" s="441"/>
      <c r="B15" s="441"/>
      <c r="C15" s="441"/>
      <c r="D15" s="442"/>
      <c r="E15" s="440"/>
    </row>
    <row r="16" spans="1:5" hidden="1" x14ac:dyDescent="0.2">
      <c r="A16" s="439"/>
      <c r="B16" s="439"/>
      <c r="C16" s="439"/>
      <c r="D16" s="439"/>
      <c r="E16" s="440"/>
    </row>
  </sheetData>
  <sheetProtection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M36" sqref="M36"/>
    </sheetView>
  </sheetViews>
  <sheetFormatPr defaultColWidth="0" defaultRowHeight="12.75" zeroHeight="1" x14ac:dyDescent="0.2"/>
  <cols>
    <col min="1" max="1" width="7.42578125" style="403" customWidth="1"/>
    <col min="2" max="2" width="26.7109375" style="403" customWidth="1"/>
    <col min="3" max="3" width="13.28515625" style="403" customWidth="1"/>
    <col min="4" max="4" width="39" style="403" customWidth="1"/>
    <col min="5" max="16384" width="8.7109375" style="403" hidden="1"/>
  </cols>
  <sheetData>
    <row r="1" spans="1:4" ht="19.899999999999999" customHeight="1" x14ac:dyDescent="0.2">
      <c r="A1" s="400" t="s">
        <v>207</v>
      </c>
      <c r="B1" s="401"/>
      <c r="C1" s="401"/>
      <c r="D1" s="402"/>
    </row>
    <row r="2" spans="1:4" ht="19.899999999999999" customHeight="1" x14ac:dyDescent="0.25">
      <c r="A2" s="369" t="s">
        <v>208</v>
      </c>
      <c r="B2" s="371"/>
      <c r="C2" s="371"/>
      <c r="D2" s="404"/>
    </row>
    <row r="3" spans="1:4" ht="19.899999999999999" customHeight="1" thickBot="1" x14ac:dyDescent="0.3">
      <c r="A3" s="369" t="s">
        <v>209</v>
      </c>
      <c r="B3" s="371"/>
      <c r="C3" s="371"/>
      <c r="D3" s="404"/>
    </row>
    <row r="4" spans="1:4" ht="15" customHeight="1" thickBot="1" x14ac:dyDescent="0.25">
      <c r="A4" s="405" t="s">
        <v>8</v>
      </c>
      <c r="B4" s="609" t="str">
        <f>'CSS '!B4:B4</f>
        <v>City of Berkeley</v>
      </c>
      <c r="C4" s="406" t="s">
        <v>9</v>
      </c>
      <c r="D4" s="608">
        <f>'CSS '!G4</f>
        <v>42814</v>
      </c>
    </row>
    <row r="5" spans="1:4" s="411" customFormat="1" ht="30" customHeight="1" x14ac:dyDescent="0.2">
      <c r="A5" s="407"/>
      <c r="B5" s="408"/>
      <c r="C5" s="409"/>
      <c r="D5" s="410" t="s">
        <v>243</v>
      </c>
    </row>
    <row r="6" spans="1:4" ht="26.1" customHeight="1" x14ac:dyDescent="0.2">
      <c r="A6" s="412" t="s">
        <v>156</v>
      </c>
      <c r="B6" s="413"/>
      <c r="C6" s="414"/>
      <c r="D6" s="146">
        <v>0</v>
      </c>
    </row>
    <row r="7" spans="1:4" ht="13.5" thickBot="1" x14ac:dyDescent="0.25">
      <c r="A7" s="415"/>
      <c r="B7" s="416"/>
      <c r="C7" s="416"/>
      <c r="D7" s="417"/>
    </row>
    <row r="8" spans="1:4" x14ac:dyDescent="0.2"/>
  </sheetData>
  <sheetProtection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8" customWidth="1"/>
    <col min="2" max="5" width="3.5703125" style="238" customWidth="1"/>
    <col min="6" max="6" width="55" style="238" customWidth="1"/>
    <col min="7" max="10" width="14.5703125" style="238" customWidth="1"/>
    <col min="11" max="11" width="15.28515625" style="238" customWidth="1"/>
    <col min="12" max="14" width="14.5703125" style="238" customWidth="1"/>
    <col min="15" max="15" width="19.5703125" style="238" customWidth="1"/>
    <col min="16" max="18" width="14.5703125" style="238" customWidth="1"/>
    <col min="19" max="19" width="13" style="238" customWidth="1"/>
    <col min="20" max="21" width="0" style="238" hidden="1" customWidth="1"/>
    <col min="22" max="16384" width="8.7109375" style="238" hidden="1"/>
  </cols>
  <sheetData>
    <row r="1" spans="1:18" ht="15.75" x14ac:dyDescent="0.25">
      <c r="A1" s="237" t="s">
        <v>226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</row>
    <row r="2" spans="1:18" ht="15.75" x14ac:dyDescent="0.25">
      <c r="A2" s="237" t="s">
        <v>227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5.75" x14ac:dyDescent="0.25">
      <c r="A3" s="239" t="s">
        <v>108</v>
      </c>
      <c r="B3" s="240"/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s="246" customFormat="1" ht="15.75" x14ac:dyDescent="0.25">
      <c r="A4" s="243"/>
      <c r="B4" s="244"/>
      <c r="C4" s="244"/>
      <c r="D4" s="244"/>
      <c r="E4" s="244"/>
      <c r="F4" s="244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8" ht="15" x14ac:dyDescent="0.25">
      <c r="A5" s="247" t="s">
        <v>107</v>
      </c>
      <c r="B5" s="248"/>
      <c r="C5" s="248"/>
      <c r="D5" s="248" t="str">
        <f>'CSS '!B4</f>
        <v>City of Berkeley</v>
      </c>
      <c r="E5" s="248"/>
      <c r="F5" s="248"/>
      <c r="K5" s="249"/>
      <c r="P5" s="250" t="s">
        <v>74</v>
      </c>
      <c r="Q5" s="250">
        <f>'CSS '!G4</f>
        <v>42814</v>
      </c>
      <c r="R5" s="250"/>
    </row>
    <row r="6" spans="1:18" ht="15" customHeight="1" thickBot="1" x14ac:dyDescent="0.3">
      <c r="A6" s="251"/>
      <c r="B6" s="251"/>
      <c r="C6" s="251"/>
      <c r="D6" s="251"/>
      <c r="E6" s="251"/>
      <c r="F6" s="251"/>
      <c r="G6" s="252"/>
      <c r="H6" s="252"/>
      <c r="I6" s="252"/>
      <c r="J6" s="252"/>
      <c r="K6" s="252"/>
      <c r="L6" s="252"/>
      <c r="M6" s="252"/>
      <c r="N6" s="253"/>
      <c r="O6" s="253"/>
      <c r="P6" s="254"/>
      <c r="Q6" s="254"/>
      <c r="R6" s="254"/>
    </row>
    <row r="7" spans="1:18" ht="31.5" customHeight="1" thickBot="1" x14ac:dyDescent="0.25">
      <c r="A7" s="255" t="s">
        <v>228</v>
      </c>
      <c r="B7" s="256"/>
      <c r="C7" s="256"/>
      <c r="D7" s="256"/>
      <c r="E7" s="256"/>
      <c r="F7" s="257"/>
      <c r="G7" s="54" t="s">
        <v>132</v>
      </c>
    </row>
    <row r="8" spans="1:18" ht="15" customHeight="1" thickBot="1" x14ac:dyDescent="0.25">
      <c r="A8" s="258"/>
      <c r="B8" s="258"/>
      <c r="C8" s="258"/>
      <c r="D8" s="258"/>
      <c r="E8" s="258"/>
      <c r="F8" s="258"/>
    </row>
    <row r="9" spans="1:18" s="265" customFormat="1" ht="15" customHeight="1" x14ac:dyDescent="0.25">
      <c r="A9" s="259"/>
      <c r="B9" s="260"/>
      <c r="C9" s="260"/>
      <c r="D9" s="260"/>
      <c r="E9" s="260"/>
      <c r="F9" s="261"/>
      <c r="G9" s="262" t="s">
        <v>0</v>
      </c>
      <c r="H9" s="262" t="s">
        <v>1</v>
      </c>
      <c r="I9" s="262" t="s">
        <v>7</v>
      </c>
      <c r="J9" s="262" t="s">
        <v>2</v>
      </c>
      <c r="K9" s="262" t="s">
        <v>3</v>
      </c>
      <c r="L9" s="262" t="s">
        <v>4</v>
      </c>
      <c r="M9" s="262" t="s">
        <v>5</v>
      </c>
      <c r="N9" s="262" t="s">
        <v>6</v>
      </c>
      <c r="O9" s="262" t="s">
        <v>38</v>
      </c>
      <c r="P9" s="263" t="s">
        <v>102</v>
      </c>
      <c r="Q9" s="263" t="s">
        <v>56</v>
      </c>
      <c r="R9" s="264" t="s">
        <v>168</v>
      </c>
    </row>
    <row r="10" spans="1:18" s="265" customFormat="1" ht="68.25" customHeight="1" thickBot="1" x14ac:dyDescent="0.3">
      <c r="A10" s="266"/>
      <c r="B10" s="267"/>
      <c r="C10" s="267"/>
      <c r="D10" s="267"/>
      <c r="E10" s="267"/>
      <c r="F10" s="268" t="s">
        <v>128</v>
      </c>
      <c r="G10" s="269" t="s">
        <v>230</v>
      </c>
      <c r="H10" s="269" t="s">
        <v>231</v>
      </c>
      <c r="I10" s="269" t="s">
        <v>35</v>
      </c>
      <c r="J10" s="269" t="s">
        <v>232</v>
      </c>
      <c r="K10" s="269" t="s">
        <v>15</v>
      </c>
      <c r="L10" s="269" t="s">
        <v>27</v>
      </c>
      <c r="M10" s="269" t="s">
        <v>28</v>
      </c>
      <c r="N10" s="269" t="s">
        <v>63</v>
      </c>
      <c r="O10" s="270" t="s">
        <v>156</v>
      </c>
      <c r="P10" s="271" t="s">
        <v>49</v>
      </c>
      <c r="Q10" s="269" t="s">
        <v>77</v>
      </c>
      <c r="R10" s="272" t="s">
        <v>16</v>
      </c>
    </row>
    <row r="11" spans="1:18" ht="25.15" customHeight="1" thickTop="1" x14ac:dyDescent="0.25">
      <c r="A11" s="273">
        <v>1</v>
      </c>
      <c r="B11" s="274" t="s">
        <v>174</v>
      </c>
      <c r="C11" s="251"/>
      <c r="D11" s="251"/>
      <c r="E11" s="251"/>
      <c r="F11" s="275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6"/>
      <c r="B12" s="277"/>
      <c r="C12" s="278" t="s">
        <v>39</v>
      </c>
      <c r="D12" s="258" t="s">
        <v>61</v>
      </c>
      <c r="E12" s="258"/>
      <c r="F12" s="279"/>
      <c r="G12" s="6"/>
      <c r="H12" s="6"/>
      <c r="I12" s="6"/>
      <c r="J12" s="6"/>
      <c r="K12" s="6"/>
      <c r="L12" s="6"/>
      <c r="M12" s="6"/>
      <c r="N12" s="6"/>
      <c r="O12" s="6"/>
      <c r="P12" s="35">
        <v>1612002</v>
      </c>
      <c r="Q12" s="32"/>
      <c r="R12" s="29">
        <f>P12</f>
        <v>1612002</v>
      </c>
    </row>
    <row r="13" spans="1:18" ht="25.15" customHeight="1" x14ac:dyDescent="0.25">
      <c r="A13" s="276"/>
      <c r="B13" s="277"/>
      <c r="C13" s="278" t="s">
        <v>40</v>
      </c>
      <c r="D13" s="258" t="s">
        <v>75</v>
      </c>
      <c r="E13" s="258"/>
      <c r="F13" s="279"/>
      <c r="G13" s="6"/>
      <c r="H13" s="6"/>
      <c r="I13" s="6"/>
      <c r="J13" s="15">
        <v>138561</v>
      </c>
      <c r="K13" s="6"/>
      <c r="L13" s="6"/>
      <c r="M13" s="6"/>
      <c r="N13" s="6"/>
      <c r="O13" s="6"/>
      <c r="P13" s="31"/>
      <c r="Q13" s="31"/>
      <c r="R13" s="29">
        <f>J13</f>
        <v>138561</v>
      </c>
    </row>
    <row r="14" spans="1:18" ht="25.15" customHeight="1" x14ac:dyDescent="0.25">
      <c r="A14" s="276"/>
      <c r="B14" s="277"/>
      <c r="C14" s="280" t="s">
        <v>41</v>
      </c>
      <c r="D14" s="258" t="s">
        <v>64</v>
      </c>
      <c r="E14" s="258"/>
      <c r="F14" s="279"/>
      <c r="G14" s="6"/>
      <c r="H14" s="6"/>
      <c r="I14" s="6"/>
      <c r="J14" s="15">
        <v>343100</v>
      </c>
      <c r="K14" s="15">
        <v>1089700</v>
      </c>
      <c r="L14" s="6"/>
      <c r="M14" s="6"/>
      <c r="N14" s="6"/>
      <c r="O14" s="6"/>
      <c r="P14" s="31"/>
      <c r="Q14" s="31"/>
      <c r="R14" s="29">
        <f>SUM(J14:K14)</f>
        <v>1432800</v>
      </c>
    </row>
    <row r="15" spans="1:18" s="246" customFormat="1" ht="25.15" customHeight="1" x14ac:dyDescent="0.2">
      <c r="A15" s="281"/>
      <c r="B15" s="282"/>
      <c r="C15" s="280" t="s">
        <v>42</v>
      </c>
      <c r="D15" s="283" t="s">
        <v>65</v>
      </c>
      <c r="E15" s="283"/>
      <c r="F15" s="284"/>
      <c r="G15" s="18">
        <v>0</v>
      </c>
      <c r="H15" s="18"/>
      <c r="I15" s="18"/>
      <c r="J15" s="18">
        <v>0</v>
      </c>
      <c r="K15" s="18">
        <v>342400</v>
      </c>
      <c r="L15" s="18">
        <v>19300</v>
      </c>
      <c r="M15" s="18"/>
      <c r="N15" s="18"/>
      <c r="O15" s="6"/>
      <c r="P15" s="32"/>
      <c r="Q15" s="32"/>
      <c r="R15" s="29">
        <f>SUM(G15:N15)</f>
        <v>361700</v>
      </c>
    </row>
    <row r="16" spans="1:18" s="246" customFormat="1" ht="25.15" customHeight="1" x14ac:dyDescent="0.2">
      <c r="A16" s="281"/>
      <c r="B16" s="282"/>
      <c r="C16" s="280" t="s">
        <v>43</v>
      </c>
      <c r="D16" s="283" t="s">
        <v>66</v>
      </c>
      <c r="E16" s="283"/>
      <c r="F16" s="284"/>
      <c r="G16" s="15">
        <v>0</v>
      </c>
      <c r="H16" s="15">
        <v>200832</v>
      </c>
      <c r="I16" s="15">
        <v>6131</v>
      </c>
      <c r="J16" s="15">
        <v>0</v>
      </c>
      <c r="K16" s="15">
        <v>0</v>
      </c>
      <c r="L16" s="15">
        <v>19300</v>
      </c>
      <c r="M16" s="15"/>
      <c r="N16" s="15"/>
      <c r="O16" s="6"/>
      <c r="P16" s="32"/>
      <c r="Q16" s="32"/>
      <c r="R16" s="29">
        <f>SUM(G16:N16)</f>
        <v>226263</v>
      </c>
    </row>
    <row r="17" spans="1:21" s="246" customFormat="1" ht="25.15" customHeight="1" x14ac:dyDescent="0.2">
      <c r="A17" s="281"/>
      <c r="B17" s="282"/>
      <c r="C17" s="280" t="s">
        <v>44</v>
      </c>
      <c r="D17" s="283" t="s">
        <v>67</v>
      </c>
      <c r="E17" s="283"/>
      <c r="F17" s="284"/>
      <c r="G17" s="15">
        <v>0</v>
      </c>
      <c r="H17" s="15">
        <v>68048</v>
      </c>
      <c r="I17" s="15"/>
      <c r="J17" s="15">
        <v>0</v>
      </c>
      <c r="K17" s="15">
        <v>0</v>
      </c>
      <c r="L17" s="15">
        <v>19300</v>
      </c>
      <c r="M17" s="15"/>
      <c r="N17" s="15"/>
      <c r="O17" s="8"/>
      <c r="P17" s="32"/>
      <c r="Q17" s="32"/>
      <c r="R17" s="29">
        <f>SUM(G17:N17)</f>
        <v>87348</v>
      </c>
    </row>
    <row r="18" spans="1:21" s="246" customFormat="1" ht="25.15" customHeight="1" x14ac:dyDescent="0.2">
      <c r="A18" s="281"/>
      <c r="B18" s="282"/>
      <c r="C18" s="280" t="s">
        <v>45</v>
      </c>
      <c r="D18" s="283" t="s">
        <v>68</v>
      </c>
      <c r="E18" s="283"/>
      <c r="F18" s="284"/>
      <c r="G18" s="15">
        <v>0</v>
      </c>
      <c r="H18" s="15">
        <v>0</v>
      </c>
      <c r="I18" s="15"/>
      <c r="J18" s="15">
        <v>0</v>
      </c>
      <c r="K18" s="15">
        <v>0</v>
      </c>
      <c r="L18" s="15">
        <v>19300</v>
      </c>
      <c r="M18" s="15"/>
      <c r="N18" s="15"/>
      <c r="O18" s="8"/>
      <c r="P18" s="32"/>
      <c r="Q18" s="32"/>
      <c r="R18" s="29">
        <f>SUM(G18:N18)</f>
        <v>19300</v>
      </c>
    </row>
    <row r="19" spans="1:21" s="246" customFormat="1" ht="25.15" customHeight="1" x14ac:dyDescent="0.2">
      <c r="A19" s="281"/>
      <c r="B19" s="282"/>
      <c r="C19" s="280" t="s">
        <v>46</v>
      </c>
      <c r="D19" s="283" t="s">
        <v>79</v>
      </c>
      <c r="E19" s="283"/>
      <c r="F19" s="284"/>
      <c r="G19" s="15">
        <v>0</v>
      </c>
      <c r="H19" s="15">
        <v>0</v>
      </c>
      <c r="I19" s="15"/>
      <c r="J19" s="15">
        <v>0</v>
      </c>
      <c r="K19" s="15">
        <v>0</v>
      </c>
      <c r="L19" s="8"/>
      <c r="M19" s="15"/>
      <c r="N19" s="8"/>
      <c r="O19" s="8"/>
      <c r="P19" s="32"/>
      <c r="Q19" s="32"/>
      <c r="R19" s="29">
        <f>SUM(G19:K19)+M19</f>
        <v>0</v>
      </c>
    </row>
    <row r="20" spans="1:21" s="246" customFormat="1" ht="25.15" customHeight="1" x14ac:dyDescent="0.2">
      <c r="A20" s="281"/>
      <c r="B20" s="282"/>
      <c r="C20" s="280" t="s">
        <v>47</v>
      </c>
      <c r="D20" s="283" t="s">
        <v>95</v>
      </c>
      <c r="E20" s="283"/>
      <c r="F20" s="284"/>
      <c r="G20" s="15">
        <v>1521916</v>
      </c>
      <c r="H20" s="15">
        <v>424830</v>
      </c>
      <c r="I20" s="15">
        <v>177066</v>
      </c>
      <c r="J20" s="15">
        <v>0</v>
      </c>
      <c r="K20" s="15">
        <v>0</v>
      </c>
      <c r="L20" s="8"/>
      <c r="M20" s="15"/>
      <c r="N20" s="8"/>
      <c r="O20" s="8"/>
      <c r="P20" s="32"/>
      <c r="Q20" s="32"/>
      <c r="R20" s="29">
        <f>SUM(G20:K20)+M20</f>
        <v>2123812</v>
      </c>
    </row>
    <row r="21" spans="1:21" s="246" customFormat="1" ht="25.15" customHeight="1" x14ac:dyDescent="0.2">
      <c r="A21" s="281"/>
      <c r="B21" s="282"/>
      <c r="C21" s="280" t="s">
        <v>48</v>
      </c>
      <c r="D21" s="283" t="s">
        <v>118</v>
      </c>
      <c r="E21" s="283"/>
      <c r="F21" s="284"/>
      <c r="G21" s="15">
        <v>3911921</v>
      </c>
      <c r="H21" s="15">
        <v>977980</v>
      </c>
      <c r="I21" s="15">
        <v>257363</v>
      </c>
      <c r="J21" s="15">
        <v>0</v>
      </c>
      <c r="K21" s="15">
        <v>0</v>
      </c>
      <c r="L21" s="8"/>
      <c r="M21" s="18"/>
      <c r="N21" s="8"/>
      <c r="O21" s="18"/>
      <c r="P21" s="32"/>
      <c r="Q21" s="32"/>
      <c r="R21" s="29">
        <f>SUM(G21:K21)+M21+O21</f>
        <v>5147264</v>
      </c>
    </row>
    <row r="22" spans="1:21" s="246" customFormat="1" ht="25.15" customHeight="1" x14ac:dyDescent="0.2">
      <c r="A22" s="281"/>
      <c r="B22" s="285"/>
      <c r="C22" s="286" t="s">
        <v>57</v>
      </c>
      <c r="D22" s="248" t="s">
        <v>77</v>
      </c>
      <c r="E22" s="248"/>
      <c r="F22" s="287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72">
        <v>36871</v>
      </c>
      <c r="R22" s="36">
        <f>Q22</f>
        <v>36871</v>
      </c>
    </row>
    <row r="23" spans="1:21" ht="25.15" customHeight="1" x14ac:dyDescent="0.2">
      <c r="A23" s="276"/>
      <c r="B23" s="288"/>
      <c r="C23" s="289" t="s">
        <v>122</v>
      </c>
      <c r="D23" s="290"/>
      <c r="E23" s="290"/>
      <c r="F23" s="290"/>
      <c r="G23" s="47">
        <f>SUM(G15:G21)</f>
        <v>5433837</v>
      </c>
      <c r="H23" s="47">
        <f>SUM(H15:H21)</f>
        <v>1671690</v>
      </c>
      <c r="I23" s="47">
        <f>SUM(I15:I21)</f>
        <v>440560</v>
      </c>
      <c r="J23" s="47">
        <f>SUM(J13:J21)</f>
        <v>481661</v>
      </c>
      <c r="K23" s="47">
        <f>SUM(K14:K21)</f>
        <v>1432100</v>
      </c>
      <c r="L23" s="47">
        <f>SUM(L15:L18)</f>
        <v>77200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1612002</v>
      </c>
      <c r="Q23" s="47">
        <f>Q22</f>
        <v>36871</v>
      </c>
      <c r="R23" s="47">
        <f>SUM(G23:Q23)</f>
        <v>11185921</v>
      </c>
    </row>
    <row r="24" spans="1:21" ht="25.15" customHeight="1" x14ac:dyDescent="0.25">
      <c r="A24" s="291">
        <v>2</v>
      </c>
      <c r="B24" s="292" t="s">
        <v>175</v>
      </c>
      <c r="C24" s="251"/>
      <c r="D24" s="251"/>
      <c r="E24" s="251"/>
      <c r="F24" s="275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6"/>
    </row>
    <row r="25" spans="1:21" ht="25.15" customHeight="1" x14ac:dyDescent="0.2">
      <c r="A25" s="276"/>
      <c r="B25" s="288"/>
      <c r="C25" s="258" t="s">
        <v>39</v>
      </c>
      <c r="D25" s="258" t="s">
        <v>81</v>
      </c>
      <c r="E25" s="258"/>
      <c r="F25" s="279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6"/>
      <c r="B26" s="288"/>
      <c r="C26" s="258" t="s">
        <v>40</v>
      </c>
      <c r="D26" s="258" t="s">
        <v>120</v>
      </c>
      <c r="E26" s="258"/>
      <c r="F26" s="279"/>
      <c r="G26" s="15">
        <v>3266492</v>
      </c>
      <c r="H26" s="15">
        <v>816623</v>
      </c>
      <c r="I26" s="15">
        <v>214901</v>
      </c>
      <c r="J26" s="8"/>
      <c r="K26" s="8"/>
      <c r="L26" s="8"/>
      <c r="M26" s="15"/>
      <c r="N26" s="8"/>
      <c r="O26" s="15"/>
      <c r="P26" s="32"/>
      <c r="Q26" s="32"/>
      <c r="R26" s="29">
        <f>G26+H26+I26+M26+O26</f>
        <v>4298016</v>
      </c>
    </row>
    <row r="27" spans="1:21" ht="25.15" customHeight="1" x14ac:dyDescent="0.2">
      <c r="A27" s="276"/>
      <c r="B27" s="293"/>
      <c r="C27" s="278" t="s">
        <v>41</v>
      </c>
      <c r="D27" s="278" t="s">
        <v>121</v>
      </c>
      <c r="E27" s="278"/>
      <c r="F27" s="294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73">
        <v>30155</v>
      </c>
      <c r="R27" s="36">
        <f>Q27</f>
        <v>30155</v>
      </c>
    </row>
    <row r="28" spans="1:21" ht="25.15" customHeight="1" thickBot="1" x14ac:dyDescent="0.25">
      <c r="A28" s="295"/>
      <c r="B28" s="293"/>
      <c r="C28" s="296" t="s">
        <v>233</v>
      </c>
      <c r="D28" s="296" t="s">
        <v>78</v>
      </c>
      <c r="E28" s="296"/>
      <c r="F28" s="297"/>
      <c r="G28" s="153">
        <f>SUM(G25:G26)</f>
        <v>3266492</v>
      </c>
      <c r="H28" s="48">
        <f>SUM(H25:H26)</f>
        <v>816623</v>
      </c>
      <c r="I28" s="48">
        <f>SUM(I25:I26)</f>
        <v>214901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30155</v>
      </c>
      <c r="R28" s="48">
        <f>SUM(R25:R27)</f>
        <v>4328171</v>
      </c>
      <c r="U28" s="298"/>
    </row>
    <row r="29" spans="1:21" ht="25.15" customHeight="1" x14ac:dyDescent="0.25">
      <c r="A29" s="291">
        <v>3</v>
      </c>
      <c r="B29" s="292" t="s">
        <v>176</v>
      </c>
      <c r="C29" s="299"/>
      <c r="D29" s="299"/>
      <c r="E29" s="299"/>
      <c r="F29" s="300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3"/>
      <c r="B30" s="301" t="s">
        <v>99</v>
      </c>
      <c r="C30" s="258" t="s">
        <v>97</v>
      </c>
      <c r="D30" s="258"/>
      <c r="E30" s="258"/>
      <c r="F30" s="279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6"/>
      <c r="B31" s="301"/>
      <c r="C31" s="302" t="s">
        <v>39</v>
      </c>
      <c r="D31" s="258" t="s">
        <v>76</v>
      </c>
      <c r="E31" s="258"/>
      <c r="F31" s="279"/>
      <c r="G31" s="13"/>
      <c r="H31" s="8"/>
      <c r="I31" s="8"/>
      <c r="J31" s="18">
        <v>138561</v>
      </c>
      <c r="K31" s="8"/>
      <c r="L31" s="8"/>
      <c r="M31" s="8"/>
      <c r="N31" s="8"/>
      <c r="O31" s="8"/>
      <c r="P31" s="32"/>
      <c r="Q31" s="32"/>
      <c r="R31" s="29">
        <f>J31</f>
        <v>138561</v>
      </c>
    </row>
    <row r="32" spans="1:21" ht="25.15" customHeight="1" x14ac:dyDescent="0.2">
      <c r="A32" s="276"/>
      <c r="B32" s="301"/>
      <c r="C32" s="302" t="s">
        <v>40</v>
      </c>
      <c r="D32" s="258" t="s">
        <v>69</v>
      </c>
      <c r="E32" s="258"/>
      <c r="F32" s="279"/>
      <c r="G32" s="13"/>
      <c r="H32" s="8"/>
      <c r="I32" s="8"/>
      <c r="J32" s="18">
        <v>36979</v>
      </c>
      <c r="K32" s="18">
        <v>34856</v>
      </c>
      <c r="L32" s="8"/>
      <c r="M32" s="8"/>
      <c r="N32" s="8"/>
      <c r="O32" s="8"/>
      <c r="P32" s="32"/>
      <c r="Q32" s="32"/>
      <c r="R32" s="29">
        <f>SUM(J32:K32)</f>
        <v>71835</v>
      </c>
    </row>
    <row r="33" spans="1:19" ht="25.15" customHeight="1" x14ac:dyDescent="0.2">
      <c r="A33" s="276"/>
      <c r="B33" s="301"/>
      <c r="C33" s="302" t="s">
        <v>41</v>
      </c>
      <c r="D33" s="258" t="s">
        <v>70</v>
      </c>
      <c r="E33" s="258"/>
      <c r="F33" s="279"/>
      <c r="G33" s="130">
        <v>0</v>
      </c>
      <c r="H33" s="18">
        <v>0</v>
      </c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6"/>
      <c r="B34" s="301"/>
      <c r="C34" s="302" t="s">
        <v>42</v>
      </c>
      <c r="D34" s="258" t="s">
        <v>71</v>
      </c>
      <c r="E34" s="258"/>
      <c r="F34" s="279"/>
      <c r="G34" s="130">
        <v>0</v>
      </c>
      <c r="H34" s="18">
        <v>0</v>
      </c>
      <c r="I34" s="18"/>
      <c r="J34" s="18"/>
      <c r="K34" s="164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6"/>
      <c r="B35" s="301"/>
      <c r="C35" s="302" t="s">
        <v>43</v>
      </c>
      <c r="D35" s="258" t="s">
        <v>72</v>
      </c>
      <c r="E35" s="258"/>
      <c r="F35" s="279"/>
      <c r="G35" s="165">
        <v>0</v>
      </c>
      <c r="H35" s="166">
        <v>0</v>
      </c>
      <c r="I35" s="18"/>
      <c r="J35" s="18"/>
      <c r="K35" s="15"/>
      <c r="L35" s="166"/>
      <c r="M35" s="18"/>
      <c r="N35" s="18"/>
      <c r="O35" s="8"/>
      <c r="P35" s="32"/>
      <c r="Q35" s="32"/>
      <c r="R35" s="29">
        <f>SUM(G35:N35)</f>
        <v>0</v>
      </c>
    </row>
    <row r="36" spans="1:19" ht="25.15" customHeight="1" x14ac:dyDescent="0.2">
      <c r="A36" s="276"/>
      <c r="B36" s="301"/>
      <c r="C36" s="302" t="s">
        <v>44</v>
      </c>
      <c r="D36" s="258" t="s">
        <v>83</v>
      </c>
      <c r="E36" s="258"/>
      <c r="F36" s="279"/>
      <c r="G36" s="130">
        <v>0</v>
      </c>
      <c r="H36" s="130">
        <v>0</v>
      </c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6"/>
      <c r="B37" s="301"/>
      <c r="C37" s="302" t="s">
        <v>45</v>
      </c>
      <c r="D37" s="258" t="s">
        <v>80</v>
      </c>
      <c r="E37" s="258"/>
      <c r="F37" s="279"/>
      <c r="G37" s="16">
        <v>0</v>
      </c>
      <c r="H37" s="16">
        <v>0</v>
      </c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6"/>
      <c r="B38" s="301"/>
      <c r="C38" s="302" t="s">
        <v>46</v>
      </c>
      <c r="D38" s="258" t="s">
        <v>94</v>
      </c>
      <c r="E38" s="258"/>
      <c r="F38" s="279"/>
      <c r="G38" s="16">
        <v>1521916</v>
      </c>
      <c r="H38" s="16">
        <v>424830</v>
      </c>
      <c r="I38" s="16">
        <v>59374</v>
      </c>
      <c r="J38" s="18"/>
      <c r="K38" s="18"/>
      <c r="L38" s="8"/>
      <c r="M38" s="15"/>
      <c r="N38" s="8"/>
      <c r="O38" s="13"/>
      <c r="P38" s="32"/>
      <c r="Q38" s="32"/>
      <c r="R38" s="29">
        <f>SUM(G38:K38)+M38</f>
        <v>2006120</v>
      </c>
    </row>
    <row r="39" spans="1:19" ht="25.15" customHeight="1" x14ac:dyDescent="0.2">
      <c r="A39" s="276"/>
      <c r="B39" s="301"/>
      <c r="C39" s="302" t="s">
        <v>47</v>
      </c>
      <c r="D39" s="258" t="s">
        <v>116</v>
      </c>
      <c r="E39" s="258"/>
      <c r="F39" s="279"/>
      <c r="G39" s="17">
        <v>710927</v>
      </c>
      <c r="H39" s="17">
        <v>646705</v>
      </c>
      <c r="I39" s="17"/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1357632</v>
      </c>
    </row>
    <row r="40" spans="1:19" ht="25.15" customHeight="1" x14ac:dyDescent="0.2">
      <c r="A40" s="276"/>
      <c r="B40" s="301"/>
      <c r="C40" s="302" t="s">
        <v>48</v>
      </c>
      <c r="D40" s="258" t="s">
        <v>123</v>
      </c>
      <c r="E40" s="258"/>
      <c r="F40" s="279"/>
      <c r="G40" s="17"/>
      <c r="H40" s="17"/>
      <c r="I40" s="17"/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0</v>
      </c>
    </row>
    <row r="41" spans="1:19" ht="25.15" customHeight="1" x14ac:dyDescent="0.2">
      <c r="A41" s="303"/>
      <c r="B41" s="304" t="s">
        <v>124</v>
      </c>
      <c r="C41" s="305"/>
      <c r="D41" s="305"/>
      <c r="E41" s="305"/>
      <c r="F41" s="306"/>
      <c r="G41" s="121">
        <f>SUM(G33:G40)</f>
        <v>2232843</v>
      </c>
      <c r="H41" s="121">
        <f>SUM(H33:H40)</f>
        <v>1071535</v>
      </c>
      <c r="I41" s="121">
        <f>SUM(I33:I40)</f>
        <v>59374</v>
      </c>
      <c r="J41" s="121">
        <f>SUM(J31:J40)</f>
        <v>175540</v>
      </c>
      <c r="K41" s="121">
        <f>SUM(K32:K40)</f>
        <v>34856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3574148</v>
      </c>
      <c r="S41" s="307"/>
    </row>
    <row r="42" spans="1:19" ht="25.15" customHeight="1" x14ac:dyDescent="0.2">
      <c r="A42" s="276"/>
      <c r="B42" s="301"/>
      <c r="C42" s="302" t="s">
        <v>57</v>
      </c>
      <c r="D42" s="258" t="s">
        <v>77</v>
      </c>
      <c r="E42" s="258"/>
      <c r="F42" s="279"/>
      <c r="G42" s="574"/>
      <c r="H42" s="168"/>
      <c r="I42" s="575"/>
      <c r="J42" s="169"/>
      <c r="K42" s="575"/>
      <c r="L42" s="575"/>
      <c r="M42" s="575"/>
      <c r="N42" s="575"/>
      <c r="O42" s="575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6"/>
      <c r="B43" s="301" t="s">
        <v>100</v>
      </c>
      <c r="C43" s="258" t="s">
        <v>98</v>
      </c>
      <c r="D43" s="258"/>
      <c r="E43" s="258"/>
      <c r="F43" s="279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6"/>
      <c r="B44" s="308"/>
      <c r="C44" s="302" t="s">
        <v>39</v>
      </c>
      <c r="D44" s="302" t="s">
        <v>91</v>
      </c>
      <c r="E44" s="302"/>
      <c r="F44" s="309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6"/>
      <c r="B45" s="308"/>
      <c r="C45" s="302" t="s">
        <v>40</v>
      </c>
      <c r="D45" s="302" t="s">
        <v>92</v>
      </c>
      <c r="E45" s="302"/>
      <c r="F45" s="309"/>
      <c r="G45" s="170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6"/>
      <c r="B46" s="308"/>
      <c r="C46" s="302" t="s">
        <v>41</v>
      </c>
      <c r="D46" s="258" t="s">
        <v>90</v>
      </c>
      <c r="E46" s="258"/>
      <c r="F46" s="279"/>
      <c r="G46" s="11"/>
      <c r="H46" s="168"/>
      <c r="I46" s="16"/>
      <c r="J46" s="16"/>
      <c r="K46" s="16"/>
      <c r="L46" s="130"/>
      <c r="M46" s="16"/>
      <c r="N46" s="16"/>
      <c r="O46" s="16">
        <v>0</v>
      </c>
      <c r="P46" s="32"/>
      <c r="Q46" s="32"/>
      <c r="R46" s="29">
        <f>SUM(G46:O46)</f>
        <v>0</v>
      </c>
    </row>
    <row r="47" spans="1:19" ht="25.15" customHeight="1" x14ac:dyDescent="0.2">
      <c r="A47" s="276"/>
      <c r="B47" s="288" t="s">
        <v>158</v>
      </c>
      <c r="C47" s="258" t="s">
        <v>169</v>
      </c>
      <c r="D47" s="258"/>
      <c r="E47" s="258"/>
      <c r="F47" s="279"/>
      <c r="G47" s="10">
        <f>SUM(G41+G42+G44+G45+G46)</f>
        <v>2232843</v>
      </c>
      <c r="H47" s="10">
        <f t="shared" ref="H47:O47" si="0">SUM(H41+H42+H44+H45+H46)</f>
        <v>1071535</v>
      </c>
      <c r="I47" s="10">
        <f t="shared" si="0"/>
        <v>59374</v>
      </c>
      <c r="J47" s="10">
        <f t="shared" si="0"/>
        <v>175540</v>
      </c>
      <c r="K47" s="10">
        <f t="shared" si="0"/>
        <v>34856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3574148</v>
      </c>
    </row>
    <row r="48" spans="1:19" ht="25.15" customHeight="1" x14ac:dyDescent="0.2">
      <c r="A48" s="310"/>
      <c r="B48" s="311" t="s">
        <v>167</v>
      </c>
      <c r="C48" s="312" t="s">
        <v>62</v>
      </c>
      <c r="D48" s="313"/>
      <c r="E48" s="313"/>
      <c r="F48" s="313"/>
      <c r="G48" s="121">
        <f>IF(G47='CSS '!G54,'CSS '!G54,"ERROR")</f>
        <v>2232843</v>
      </c>
      <c r="H48" s="121">
        <f>IF(H47=PEI!G51,PEI!G51,"ERROR")</f>
        <v>1071535</v>
      </c>
      <c r="I48" s="121">
        <f>IF(I47=INN!G35,INN!G35,"ERROR")</f>
        <v>59374</v>
      </c>
      <c r="J48" s="121">
        <f>IF(J47=WET!E15,WET!E15,"ERROR")</f>
        <v>175540</v>
      </c>
      <c r="K48" s="121">
        <f>IF(K47=CFTN!D41,CFTN!D41,"ERROR")</f>
        <v>34856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3574148</v>
      </c>
    </row>
    <row r="49" spans="1:19" x14ac:dyDescent="0.2">
      <c r="A49" s="30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314"/>
      <c r="S49" s="278"/>
    </row>
    <row r="50" spans="1:19" x14ac:dyDescent="0.2">
      <c r="A50" s="303" t="s">
        <v>170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14"/>
      <c r="S50" s="278"/>
    </row>
    <row r="51" spans="1:19" x14ac:dyDescent="0.2">
      <c r="A51" s="30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14"/>
    </row>
    <row r="52" spans="1:19" ht="25.15" customHeight="1" x14ac:dyDescent="0.25">
      <c r="A52" s="291">
        <v>4</v>
      </c>
      <c r="B52" s="292" t="s">
        <v>177</v>
      </c>
      <c r="C52" s="299"/>
      <c r="D52" s="299"/>
      <c r="E52" s="299"/>
      <c r="F52" s="30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6"/>
      <c r="B53" s="274"/>
      <c r="C53" s="315" t="s">
        <v>39</v>
      </c>
      <c r="D53" s="283" t="s">
        <v>96</v>
      </c>
      <c r="E53" s="283"/>
      <c r="F53" s="284"/>
      <c r="G53" s="168">
        <v>0</v>
      </c>
      <c r="H53" s="169">
        <v>0</v>
      </c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8"/>
    </row>
    <row r="54" spans="1:19" ht="25.15" customHeight="1" x14ac:dyDescent="0.25">
      <c r="A54" s="276"/>
      <c r="B54" s="274"/>
      <c r="C54" s="315" t="s">
        <v>40</v>
      </c>
      <c r="D54" s="283" t="s">
        <v>117</v>
      </c>
      <c r="E54" s="283"/>
      <c r="F54" s="284"/>
      <c r="G54" s="15">
        <v>0</v>
      </c>
      <c r="H54" s="18">
        <v>0</v>
      </c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8"/>
    </row>
    <row r="55" spans="1:19" ht="24.6" customHeight="1" x14ac:dyDescent="0.25">
      <c r="A55" s="276"/>
      <c r="B55" s="274"/>
      <c r="C55" s="315" t="s">
        <v>41</v>
      </c>
      <c r="D55" s="283" t="s">
        <v>125</v>
      </c>
      <c r="E55" s="283"/>
      <c r="F55" s="284"/>
      <c r="G55" s="15">
        <v>0</v>
      </c>
      <c r="H55" s="18">
        <v>0</v>
      </c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8"/>
    </row>
    <row r="56" spans="1:19" ht="24.6" customHeight="1" x14ac:dyDescent="0.25">
      <c r="A56" s="295"/>
      <c r="B56" s="274"/>
      <c r="C56" s="315" t="s">
        <v>237</v>
      </c>
      <c r="D56" s="283"/>
      <c r="E56" s="283"/>
      <c r="F56" s="284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6">
        <f>SUM(P53:P55)</f>
        <v>0</v>
      </c>
      <c r="Q56" s="33"/>
      <c r="R56" s="37">
        <f>SUM(G56:K56)+P56</f>
        <v>0</v>
      </c>
      <c r="S56" s="298"/>
    </row>
    <row r="57" spans="1:19" ht="25.15" customHeight="1" x14ac:dyDescent="0.25">
      <c r="A57" s="317">
        <v>5</v>
      </c>
      <c r="B57" s="318" t="s">
        <v>178</v>
      </c>
      <c r="C57" s="319"/>
      <c r="D57" s="319"/>
      <c r="E57" s="319"/>
      <c r="F57" s="320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1"/>
      <c r="B58" s="322"/>
      <c r="C58" s="323" t="s">
        <v>39</v>
      </c>
      <c r="D58" s="324" t="s">
        <v>61</v>
      </c>
      <c r="E58" s="324"/>
      <c r="F58" s="325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1"/>
      <c r="B59" s="322"/>
      <c r="C59" s="323" t="s">
        <v>40</v>
      </c>
      <c r="D59" s="324" t="s">
        <v>75</v>
      </c>
      <c r="E59" s="324"/>
      <c r="F59" s="325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1"/>
      <c r="B60" s="322"/>
      <c r="C60" s="323" t="s">
        <v>41</v>
      </c>
      <c r="D60" s="324" t="s">
        <v>64</v>
      </c>
      <c r="E60" s="324"/>
      <c r="F60" s="325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8" customFormat="1" ht="25.15" customHeight="1" x14ac:dyDescent="0.25">
      <c r="A61" s="321"/>
      <c r="B61" s="322"/>
      <c r="C61" s="323" t="s">
        <v>42</v>
      </c>
      <c r="D61" s="324" t="s">
        <v>65</v>
      </c>
      <c r="E61" s="324"/>
      <c r="F61" s="325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8" customFormat="1" ht="25.15" customHeight="1" x14ac:dyDescent="0.25">
      <c r="A62" s="321"/>
      <c r="B62" s="322"/>
      <c r="C62" s="323" t="s">
        <v>43</v>
      </c>
      <c r="D62" s="324" t="s">
        <v>66</v>
      </c>
      <c r="E62" s="324"/>
      <c r="F62" s="325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8" customFormat="1" ht="25.15" customHeight="1" x14ac:dyDescent="0.25">
      <c r="A63" s="321"/>
      <c r="B63" s="322"/>
      <c r="C63" s="323" t="s">
        <v>44</v>
      </c>
      <c r="D63" s="324" t="s">
        <v>67</v>
      </c>
      <c r="E63" s="324"/>
      <c r="F63" s="325"/>
      <c r="G63" s="130"/>
      <c r="H63" s="130"/>
      <c r="I63" s="576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8" customFormat="1" ht="25.15" customHeight="1" x14ac:dyDescent="0.25">
      <c r="A64" s="321"/>
      <c r="B64" s="322"/>
      <c r="C64" s="323" t="s">
        <v>45</v>
      </c>
      <c r="D64" s="324" t="s">
        <v>68</v>
      </c>
      <c r="E64" s="324"/>
      <c r="F64" s="325"/>
      <c r="G64" s="576"/>
      <c r="H64" s="576"/>
      <c r="I64" s="576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1"/>
      <c r="B65" s="322"/>
      <c r="C65" s="323" t="s">
        <v>46</v>
      </c>
      <c r="D65" s="324" t="s">
        <v>79</v>
      </c>
      <c r="E65" s="324"/>
      <c r="F65" s="325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1"/>
      <c r="B66" s="322"/>
      <c r="C66" s="323" t="s">
        <v>47</v>
      </c>
      <c r="D66" s="324" t="s">
        <v>95</v>
      </c>
      <c r="E66" s="324"/>
      <c r="F66" s="325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1"/>
      <c r="B67" s="322"/>
      <c r="C67" s="323" t="s">
        <v>48</v>
      </c>
      <c r="D67" s="324" t="s">
        <v>118</v>
      </c>
      <c r="E67" s="324"/>
      <c r="F67" s="325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1"/>
      <c r="B68" s="322"/>
      <c r="C68" s="323" t="s">
        <v>57</v>
      </c>
      <c r="D68" s="324" t="s">
        <v>126</v>
      </c>
      <c r="E68" s="324"/>
      <c r="F68" s="325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8"/>
    </row>
    <row r="69" spans="1:19" ht="25.15" customHeight="1" x14ac:dyDescent="0.25">
      <c r="A69" s="321"/>
      <c r="B69" s="322"/>
      <c r="C69" s="323" t="s">
        <v>101</v>
      </c>
      <c r="D69" s="323" t="s">
        <v>93</v>
      </c>
      <c r="E69" s="323"/>
      <c r="F69" s="326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77"/>
      <c r="R69" s="50">
        <f>SUM(G69:O69)+Q69</f>
        <v>0</v>
      </c>
      <c r="S69" s="298"/>
    </row>
    <row r="70" spans="1:19" ht="25.15" customHeight="1" x14ac:dyDescent="0.2">
      <c r="A70" s="327"/>
      <c r="B70" s="311"/>
      <c r="C70" s="328" t="s">
        <v>131</v>
      </c>
      <c r="D70" s="329" t="s">
        <v>78</v>
      </c>
      <c r="E70" s="311"/>
      <c r="F70" s="329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30">
        <v>6</v>
      </c>
      <c r="B71" s="274" t="s">
        <v>179</v>
      </c>
      <c r="C71" s="251"/>
      <c r="D71" s="251"/>
      <c r="E71" s="251"/>
      <c r="F71" s="275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3"/>
      <c r="B72" s="277"/>
      <c r="C72" s="278" t="s">
        <v>39</v>
      </c>
      <c r="D72" s="258" t="s">
        <v>82</v>
      </c>
      <c r="E72" s="258"/>
      <c r="F72" s="279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1612002</v>
      </c>
      <c r="Q72" s="32"/>
      <c r="R72" s="29">
        <f>P72</f>
        <v>1612002</v>
      </c>
    </row>
    <row r="73" spans="1:19" ht="25.15" customHeight="1" x14ac:dyDescent="0.25">
      <c r="A73" s="303"/>
      <c r="B73" s="277"/>
      <c r="C73" s="280" t="s">
        <v>40</v>
      </c>
      <c r="D73" s="258" t="s">
        <v>75</v>
      </c>
      <c r="E73" s="258"/>
      <c r="F73" s="279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3"/>
      <c r="B74" s="277"/>
      <c r="C74" s="280" t="s">
        <v>41</v>
      </c>
      <c r="D74" s="258" t="s">
        <v>64</v>
      </c>
      <c r="E74" s="258"/>
      <c r="F74" s="279"/>
      <c r="G74" s="13"/>
      <c r="H74" s="8"/>
      <c r="I74" s="8"/>
      <c r="J74" s="42">
        <f t="shared" si="1"/>
        <v>306121</v>
      </c>
      <c r="K74" s="42">
        <f>K14-K32+K60</f>
        <v>1054844</v>
      </c>
      <c r="L74" s="8"/>
      <c r="M74" s="8"/>
      <c r="N74" s="8"/>
      <c r="O74" s="8"/>
      <c r="P74" s="32"/>
      <c r="Q74" s="32"/>
      <c r="R74" s="29">
        <f>SUM(J74:K74)</f>
        <v>1360965</v>
      </c>
    </row>
    <row r="75" spans="1:19" s="278" customFormat="1" ht="25.15" customHeight="1" x14ac:dyDescent="0.25">
      <c r="A75" s="303"/>
      <c r="B75" s="277"/>
      <c r="C75" s="278" t="s">
        <v>42</v>
      </c>
      <c r="D75" s="258" t="s">
        <v>65</v>
      </c>
      <c r="E75" s="258"/>
      <c r="F75" s="279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342400</v>
      </c>
      <c r="L75" s="40">
        <f>SUM(L15-L33+L61)</f>
        <v>19300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361700</v>
      </c>
    </row>
    <row r="76" spans="1:19" s="278" customFormat="1" ht="25.15" customHeight="1" x14ac:dyDescent="0.25">
      <c r="A76" s="303"/>
      <c r="B76" s="277"/>
      <c r="C76" s="278" t="s">
        <v>43</v>
      </c>
      <c r="D76" s="258" t="s">
        <v>66</v>
      </c>
      <c r="E76" s="258"/>
      <c r="F76" s="279"/>
      <c r="G76" s="40">
        <f t="shared" si="2"/>
        <v>0</v>
      </c>
      <c r="H76" s="40">
        <f t="shared" si="2"/>
        <v>200832</v>
      </c>
      <c r="I76" s="40">
        <f t="shared" si="2"/>
        <v>6131</v>
      </c>
      <c r="J76" s="42">
        <f t="shared" si="1"/>
        <v>0</v>
      </c>
      <c r="K76" s="42">
        <f>K16-K34+K62</f>
        <v>0</v>
      </c>
      <c r="L76" s="40">
        <f>SUM(L16-L34+L62)</f>
        <v>19300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226263</v>
      </c>
    </row>
    <row r="77" spans="1:19" s="278" customFormat="1" ht="25.15" customHeight="1" x14ac:dyDescent="0.25">
      <c r="A77" s="303"/>
      <c r="B77" s="277"/>
      <c r="C77" s="278" t="s">
        <v>44</v>
      </c>
      <c r="D77" s="258" t="s">
        <v>67</v>
      </c>
      <c r="E77" s="258"/>
      <c r="F77" s="279"/>
      <c r="G77" s="40">
        <f t="shared" si="2"/>
        <v>0</v>
      </c>
      <c r="H77" s="40">
        <f t="shared" si="2"/>
        <v>68048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19300</v>
      </c>
      <c r="M77" s="42">
        <f t="shared" si="3"/>
        <v>0</v>
      </c>
      <c r="N77" s="42">
        <f t="shared" si="3"/>
        <v>0</v>
      </c>
      <c r="O77" s="8"/>
      <c r="P77" s="32"/>
      <c r="Q77" s="32"/>
      <c r="R77" s="29">
        <f>SUM(G77:N77)</f>
        <v>87348</v>
      </c>
    </row>
    <row r="78" spans="1:19" s="278" customFormat="1" ht="25.15" customHeight="1" x14ac:dyDescent="0.25">
      <c r="A78" s="303"/>
      <c r="B78" s="277"/>
      <c r="C78" s="278" t="s">
        <v>45</v>
      </c>
      <c r="D78" s="283" t="s">
        <v>68</v>
      </c>
      <c r="E78" s="283"/>
      <c r="F78" s="284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19300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19300</v>
      </c>
    </row>
    <row r="79" spans="1:19" ht="25.15" customHeight="1" x14ac:dyDescent="0.25">
      <c r="A79" s="303"/>
      <c r="B79" s="277"/>
      <c r="C79" s="278" t="s">
        <v>46</v>
      </c>
      <c r="D79" s="283" t="s">
        <v>79</v>
      </c>
      <c r="E79" s="283"/>
      <c r="F79" s="284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0</v>
      </c>
    </row>
    <row r="80" spans="1:19" ht="25.15" customHeight="1" x14ac:dyDescent="0.25">
      <c r="A80" s="303"/>
      <c r="B80" s="277"/>
      <c r="C80" s="278" t="s">
        <v>47</v>
      </c>
      <c r="D80" s="283" t="s">
        <v>95</v>
      </c>
      <c r="E80" s="283"/>
      <c r="F80" s="284"/>
      <c r="G80" s="40">
        <f t="shared" ref="G80:I81" si="4">SUM(G20-G38+G53+G66)</f>
        <v>0</v>
      </c>
      <c r="H80" s="40">
        <f t="shared" si="4"/>
        <v>0</v>
      </c>
      <c r="I80" s="40">
        <f t="shared" si="4"/>
        <v>117692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117692</v>
      </c>
    </row>
    <row r="81" spans="1:21" ht="25.15" customHeight="1" x14ac:dyDescent="0.25">
      <c r="A81" s="303"/>
      <c r="B81" s="277"/>
      <c r="C81" s="278" t="s">
        <v>48</v>
      </c>
      <c r="D81" s="283" t="s">
        <v>118</v>
      </c>
      <c r="E81" s="283"/>
      <c r="F81" s="284"/>
      <c r="G81" s="40">
        <f t="shared" si="4"/>
        <v>3200994</v>
      </c>
      <c r="H81" s="40">
        <f t="shared" si="4"/>
        <v>331275</v>
      </c>
      <c r="I81" s="40">
        <f t="shared" si="4"/>
        <v>257363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3789632</v>
      </c>
    </row>
    <row r="82" spans="1:21" ht="25.15" customHeight="1" x14ac:dyDescent="0.25">
      <c r="A82" s="303"/>
      <c r="B82" s="277"/>
      <c r="C82" s="278" t="s">
        <v>57</v>
      </c>
      <c r="D82" s="283" t="s">
        <v>126</v>
      </c>
      <c r="E82" s="283"/>
      <c r="F82" s="284"/>
      <c r="G82" s="41">
        <f>SUM(G26-G40+G55+G68)</f>
        <v>3266492</v>
      </c>
      <c r="H82" s="41">
        <f>SUM(H26-H40+H55+H68)</f>
        <v>816623</v>
      </c>
      <c r="I82" s="41">
        <f>SUM(I26-I40+I55+I68)</f>
        <v>214901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4298016</v>
      </c>
    </row>
    <row r="83" spans="1:21" ht="25.15" customHeight="1" thickBot="1" x14ac:dyDescent="0.25">
      <c r="A83" s="331"/>
      <c r="B83" s="288"/>
      <c r="C83" s="280" t="s">
        <v>101</v>
      </c>
      <c r="D83" s="283" t="s">
        <v>93</v>
      </c>
      <c r="E83" s="283"/>
      <c r="F83" s="284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67026</v>
      </c>
      <c r="R83" s="36">
        <f>Q83</f>
        <v>67026</v>
      </c>
    </row>
    <row r="84" spans="1:21" ht="25.15" customHeight="1" thickBot="1" x14ac:dyDescent="0.25">
      <c r="A84" s="332"/>
      <c r="B84" s="333"/>
      <c r="C84" s="334" t="s">
        <v>131</v>
      </c>
      <c r="D84" s="335"/>
      <c r="E84" s="333"/>
      <c r="F84" s="336" t="s">
        <v>103</v>
      </c>
      <c r="G84" s="44">
        <f>SUM(G75:G82)</f>
        <v>6467486</v>
      </c>
      <c r="H84" s="44">
        <f>SUM(H75:H82)</f>
        <v>1416778</v>
      </c>
      <c r="I84" s="44">
        <f>SUM(I75:I82)</f>
        <v>596087</v>
      </c>
      <c r="J84" s="44">
        <f>SUM(J73:J82)</f>
        <v>306121</v>
      </c>
      <c r="K84" s="44">
        <f>SUM(K73:K82)</f>
        <v>1397244</v>
      </c>
      <c r="L84" s="44">
        <f>SUM(L75:L78)</f>
        <v>77200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1612002</v>
      </c>
      <c r="Q84" s="132">
        <f>Q83</f>
        <v>67026</v>
      </c>
      <c r="R84" s="45">
        <f>SUM(G84:Q84)</f>
        <v>11939944</v>
      </c>
      <c r="S84" s="278"/>
    </row>
    <row r="85" spans="1:21" ht="29.25" customHeight="1" x14ac:dyDescent="0.2">
      <c r="A85" s="278"/>
      <c r="B85" s="278"/>
      <c r="C85" s="280"/>
      <c r="D85" s="278"/>
      <c r="E85" s="278"/>
      <c r="F85" s="278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8"/>
      <c r="T85" s="338"/>
      <c r="U85" s="280"/>
    </row>
    <row r="86" spans="1:21" ht="25.15" customHeight="1" thickBot="1" x14ac:dyDescent="0.25">
      <c r="A86" s="280"/>
      <c r="B86" s="280"/>
      <c r="C86" s="280"/>
      <c r="D86" s="280"/>
      <c r="E86" s="280"/>
      <c r="F86" s="280"/>
      <c r="G86" s="339"/>
      <c r="H86" s="339"/>
      <c r="I86" s="339"/>
      <c r="J86" s="337"/>
      <c r="K86" s="337"/>
      <c r="L86" s="337"/>
      <c r="M86" s="337"/>
      <c r="N86" s="337"/>
      <c r="O86" s="337"/>
      <c r="P86" s="337" t="s">
        <v>103</v>
      </c>
      <c r="Q86" s="337"/>
      <c r="R86" s="337"/>
      <c r="S86" s="337"/>
      <c r="T86" s="337"/>
      <c r="U86" s="280"/>
    </row>
    <row r="87" spans="1:21" ht="25.15" customHeight="1" thickBot="1" x14ac:dyDescent="0.3">
      <c r="A87" s="340" t="s">
        <v>180</v>
      </c>
      <c r="B87" s="341"/>
      <c r="C87" s="342"/>
      <c r="D87" s="243"/>
      <c r="E87" s="243"/>
      <c r="H87" s="343"/>
      <c r="I87" s="343"/>
      <c r="J87" s="280"/>
      <c r="K87" s="251"/>
      <c r="L87" s="251"/>
      <c r="M87" s="344" t="s">
        <v>229</v>
      </c>
      <c r="N87" s="345"/>
      <c r="O87" s="345"/>
      <c r="P87" s="345"/>
      <c r="Q87" s="345"/>
      <c r="R87" s="346"/>
      <c r="S87" s="337"/>
      <c r="T87" s="337"/>
      <c r="U87" s="280"/>
    </row>
    <row r="88" spans="1:21" ht="22.15" customHeight="1" x14ac:dyDescent="0.2">
      <c r="A88" s="347" t="s">
        <v>127</v>
      </c>
      <c r="B88" s="348"/>
      <c r="C88" s="348"/>
      <c r="D88" s="348"/>
      <c r="E88" s="348"/>
      <c r="F88" s="349"/>
      <c r="G88" s="350" t="s">
        <v>85</v>
      </c>
      <c r="H88" s="351"/>
      <c r="I88" s="351"/>
      <c r="J88" s="352"/>
      <c r="K88" s="353"/>
      <c r="L88" s="353"/>
      <c r="M88" s="354" t="s">
        <v>86</v>
      </c>
      <c r="N88" s="578" t="s">
        <v>266</v>
      </c>
      <c r="O88" s="355"/>
      <c r="P88" s="355"/>
      <c r="Q88" s="355"/>
      <c r="R88" s="356"/>
      <c r="S88" s="337"/>
      <c r="T88" s="337"/>
      <c r="U88" s="280"/>
    </row>
    <row r="89" spans="1:21" ht="20.65" customHeight="1" x14ac:dyDescent="0.2">
      <c r="A89" s="357" t="s">
        <v>165</v>
      </c>
      <c r="B89" s="358"/>
      <c r="C89" s="358"/>
      <c r="D89" s="358"/>
      <c r="E89" s="358"/>
      <c r="F89" s="358"/>
      <c r="G89" s="580">
        <v>682666.99</v>
      </c>
      <c r="H89" s="359"/>
      <c r="I89" s="359"/>
      <c r="J89" s="337"/>
      <c r="K89" s="360"/>
      <c r="L89" s="360"/>
      <c r="M89" s="354" t="s">
        <v>87</v>
      </c>
      <c r="N89" s="578" t="s">
        <v>267</v>
      </c>
      <c r="O89" s="355"/>
      <c r="P89" s="355"/>
      <c r="Q89" s="355"/>
      <c r="R89" s="356"/>
      <c r="S89" s="280"/>
      <c r="T89" s="280"/>
      <c r="U89" s="280"/>
    </row>
    <row r="90" spans="1:21" ht="21" customHeight="1" x14ac:dyDescent="0.2">
      <c r="A90" s="353"/>
      <c r="B90" s="353"/>
      <c r="C90" s="353"/>
      <c r="D90" s="353"/>
      <c r="E90" s="353"/>
      <c r="F90" s="353"/>
      <c r="G90" s="337"/>
      <c r="H90" s="337"/>
      <c r="I90" s="337"/>
      <c r="J90" s="337"/>
      <c r="K90" s="361"/>
      <c r="L90" s="361"/>
      <c r="M90" s="362" t="s">
        <v>88</v>
      </c>
      <c r="N90" s="578" t="s">
        <v>268</v>
      </c>
      <c r="O90" s="355"/>
      <c r="P90" s="355"/>
      <c r="Q90" s="355"/>
      <c r="R90" s="356"/>
      <c r="S90" s="280"/>
      <c r="T90" s="280"/>
      <c r="U90" s="280"/>
    </row>
    <row r="91" spans="1:21" ht="20.100000000000001" customHeight="1" thickBot="1" x14ac:dyDescent="0.25">
      <c r="H91" s="337"/>
      <c r="I91" s="337"/>
      <c r="J91" s="337"/>
      <c r="K91" s="361"/>
      <c r="L91" s="361"/>
      <c r="M91" s="363" t="s">
        <v>89</v>
      </c>
      <c r="N91" s="579" t="s">
        <v>269</v>
      </c>
      <c r="O91" s="364"/>
      <c r="P91" s="364"/>
      <c r="Q91" s="364"/>
      <c r="R91" s="365"/>
    </row>
    <row r="92" spans="1:21" ht="22.15" customHeight="1" x14ac:dyDescent="0.2">
      <c r="M92" s="280"/>
      <c r="N92" s="280"/>
      <c r="O92" s="280"/>
      <c r="P92" s="280"/>
      <c r="Q92" s="280"/>
      <c r="R92" s="280"/>
    </row>
    <row r="93" spans="1:21" hidden="1" x14ac:dyDescent="0.2">
      <c r="M93" s="280"/>
      <c r="N93" s="280"/>
      <c r="O93" s="280"/>
      <c r="P93" s="280"/>
      <c r="Q93" s="280"/>
      <c r="R93" s="280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zoomScale="80" zoomScaleNormal="80" zoomScaleSheetLayoutView="93" zoomScalePageLayoutView="60" workbookViewId="0">
      <selection activeCell="A6" sqref="A6"/>
    </sheetView>
  </sheetViews>
  <sheetFormatPr defaultColWidth="0" defaultRowHeight="14.25" zeroHeight="1" x14ac:dyDescent="0.2"/>
  <cols>
    <col min="1" max="1" width="9.42578125" style="238" customWidth="1"/>
    <col min="2" max="2" width="20.42578125" style="238" customWidth="1"/>
    <col min="3" max="3" width="11.7109375" style="288" customWidth="1"/>
    <col min="4" max="4" width="17" style="238" customWidth="1"/>
    <col min="5" max="5" width="65.7109375" style="238" customWidth="1"/>
    <col min="6" max="7" width="12.5703125" style="238" hidden="1" customWidth="1"/>
    <col min="8" max="16384" width="9.28515625" style="238" hidden="1"/>
  </cols>
  <sheetData>
    <row r="1" spans="1:7" ht="19.899999999999999" customHeight="1" x14ac:dyDescent="0.25">
      <c r="A1" s="366" t="s">
        <v>223</v>
      </c>
      <c r="B1" s="367"/>
      <c r="C1" s="367"/>
      <c r="D1" s="367"/>
      <c r="E1" s="368"/>
    </row>
    <row r="2" spans="1:7" ht="19.899999999999999" customHeight="1" x14ac:dyDescent="0.25">
      <c r="A2" s="369" t="s">
        <v>224</v>
      </c>
      <c r="B2" s="370"/>
      <c r="C2" s="371"/>
      <c r="D2" s="371"/>
      <c r="E2" s="372"/>
    </row>
    <row r="3" spans="1:7" ht="19.899999999999999" customHeight="1" thickBot="1" x14ac:dyDescent="0.3">
      <c r="A3" s="373" t="s">
        <v>225</v>
      </c>
      <c r="B3" s="374"/>
      <c r="C3" s="375"/>
      <c r="D3" s="375"/>
      <c r="E3" s="376"/>
    </row>
    <row r="4" spans="1:7" ht="19.899999999999999" customHeight="1" thickBot="1" x14ac:dyDescent="0.3">
      <c r="A4" s="377" t="s">
        <v>8</v>
      </c>
      <c r="B4" s="615" t="str">
        <f>'CSS '!B4</f>
        <v>City of Berkeley</v>
      </c>
      <c r="C4" s="234"/>
      <c r="D4" s="235" t="s">
        <v>9</v>
      </c>
      <c r="E4" s="616">
        <f>'CSS '!H3</f>
        <v>0</v>
      </c>
      <c r="F4" s="278"/>
    </row>
    <row r="5" spans="1:7" ht="40.15" customHeight="1" thickBot="1" x14ac:dyDescent="0.25">
      <c r="A5" s="228" t="s">
        <v>242</v>
      </c>
      <c r="B5" s="229"/>
      <c r="C5" s="230" t="s">
        <v>84</v>
      </c>
      <c r="D5" s="231" t="s">
        <v>85</v>
      </c>
      <c r="E5" s="232" t="s">
        <v>241</v>
      </c>
    </row>
    <row r="6" spans="1:7" ht="35.1" customHeight="1" x14ac:dyDescent="0.2">
      <c r="A6" s="233"/>
      <c r="B6" s="617"/>
      <c r="C6" s="173"/>
      <c r="D6" s="122"/>
      <c r="E6" s="174"/>
      <c r="G6" s="378"/>
    </row>
    <row r="7" spans="1:7" ht="31.5" customHeight="1" x14ac:dyDescent="0.2">
      <c r="A7" s="172"/>
      <c r="B7" s="617"/>
      <c r="C7" s="173"/>
      <c r="D7" s="123"/>
      <c r="E7" s="175"/>
    </row>
    <row r="8" spans="1:7" ht="29.65" customHeight="1" x14ac:dyDescent="0.2">
      <c r="A8" s="176"/>
      <c r="B8" s="618"/>
      <c r="C8" s="173"/>
      <c r="D8" s="122"/>
      <c r="E8" s="175"/>
    </row>
    <row r="9" spans="1:7" ht="33" customHeight="1" x14ac:dyDescent="0.2">
      <c r="A9" s="176"/>
      <c r="B9" s="618"/>
      <c r="C9" s="173"/>
      <c r="D9" s="122"/>
      <c r="E9" s="175"/>
    </row>
    <row r="10" spans="1:7" ht="35.65" customHeight="1" x14ac:dyDescent="0.2">
      <c r="A10" s="176"/>
      <c r="B10" s="618"/>
      <c r="C10" s="173"/>
      <c r="D10" s="122"/>
      <c r="E10" s="175"/>
    </row>
    <row r="11" spans="1:7" ht="29.1" customHeight="1" x14ac:dyDescent="0.2">
      <c r="A11" s="176"/>
      <c r="B11" s="618"/>
      <c r="C11" s="173"/>
      <c r="D11" s="122"/>
      <c r="E11" s="175"/>
    </row>
    <row r="12" spans="1:7" ht="30.6" customHeight="1" x14ac:dyDescent="0.2">
      <c r="A12" s="176"/>
      <c r="B12" s="618"/>
      <c r="C12" s="173"/>
      <c r="D12" s="122"/>
      <c r="E12" s="175"/>
    </row>
    <row r="13" spans="1:7" ht="32.1" customHeight="1" x14ac:dyDescent="0.2">
      <c r="A13" s="176"/>
      <c r="B13" s="618"/>
      <c r="C13" s="173"/>
      <c r="D13" s="122"/>
      <c r="E13" s="175"/>
    </row>
    <row r="14" spans="1:7" ht="36" customHeight="1" x14ac:dyDescent="0.2">
      <c r="A14" s="177"/>
      <c r="B14" s="619"/>
      <c r="C14" s="178"/>
      <c r="D14" s="122"/>
      <c r="E14" s="175"/>
    </row>
    <row r="15" spans="1:7" ht="34.5" customHeight="1" x14ac:dyDescent="0.2">
      <c r="A15" s="176"/>
      <c r="B15" s="618"/>
      <c r="C15" s="173"/>
      <c r="D15" s="122"/>
      <c r="E15" s="175"/>
    </row>
    <row r="16" spans="1:7" ht="39" customHeight="1" thickBot="1" x14ac:dyDescent="0.25">
      <c r="A16" s="179"/>
      <c r="B16" s="620"/>
      <c r="C16" s="125"/>
      <c r="D16" s="124"/>
      <c r="E16" s="180"/>
    </row>
    <row r="17" spans="1:5" ht="19.899999999999999" customHeight="1" thickTop="1" thickBot="1" x14ac:dyDescent="0.25">
      <c r="A17" s="379" t="s">
        <v>78</v>
      </c>
      <c r="B17" s="380"/>
      <c r="C17" s="381"/>
      <c r="D17" s="181">
        <f>SUM(D6:D16)</f>
        <v>0</v>
      </c>
      <c r="E17" s="236"/>
    </row>
    <row r="18" spans="1:5" ht="18" customHeight="1" x14ac:dyDescent="0.2">
      <c r="A18" s="382"/>
      <c r="B18" s="382"/>
      <c r="C18" s="382"/>
      <c r="D18" s="382"/>
    </row>
    <row r="19" spans="1:5" s="384" customFormat="1" ht="19.899999999999999" customHeight="1" x14ac:dyDescent="0.2">
      <c r="A19" s="383" t="s">
        <v>221</v>
      </c>
      <c r="B19" s="383"/>
      <c r="C19" s="383"/>
      <c r="D19" s="383"/>
    </row>
    <row r="20" spans="1:5" s="384" customFormat="1" ht="19.899999999999999" customHeight="1" x14ac:dyDescent="0.2">
      <c r="A20" s="384" t="s">
        <v>222</v>
      </c>
      <c r="C20" s="385"/>
    </row>
    <row r="21" spans="1:5" x14ac:dyDescent="0.2"/>
  </sheetData>
  <sheetProtection sheet="1"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P17"/>
  <sheetViews>
    <sheetView zoomScale="90" zoomScaleNormal="90" workbookViewId="0">
      <selection activeCell="A18" sqref="A18:A65536"/>
    </sheetView>
  </sheetViews>
  <sheetFormatPr defaultColWidth="0" defaultRowHeight="15" zeroHeight="1" x14ac:dyDescent="0.2"/>
  <cols>
    <col min="1" max="1" width="13.28515625" style="386" bestFit="1" customWidth="1"/>
    <col min="2" max="16" width="8.7109375" style="386" customWidth="1"/>
    <col min="17" max="16384" width="8.7109375" style="386" hidden="1"/>
  </cols>
  <sheetData>
    <row r="1" spans="1:15" ht="15.75" x14ac:dyDescent="0.25">
      <c r="A1" s="237" t="s">
        <v>210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5" ht="15.75" x14ac:dyDescent="0.25">
      <c r="A2" s="237" t="s">
        <v>211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5" x14ac:dyDescent="0.2"/>
    <row r="4" spans="1:15" ht="15.6" customHeight="1" x14ac:dyDescent="0.25">
      <c r="A4" s="387" t="s">
        <v>73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</row>
    <row r="5" spans="1:15" ht="18" x14ac:dyDescent="0.2">
      <c r="A5" s="388" t="s">
        <v>166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ht="18" x14ac:dyDescent="0.2">
      <c r="A6" s="389" t="s">
        <v>215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</row>
    <row r="7" spans="1:15" x14ac:dyDescent="0.2">
      <c r="A7" s="389" t="s">
        <v>216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</row>
    <row r="8" spans="1:15" ht="18" x14ac:dyDescent="0.2">
      <c r="A8" s="390" t="s">
        <v>214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1"/>
    </row>
    <row r="9" spans="1:15" x14ac:dyDescent="0.2">
      <c r="A9" s="392" t="s">
        <v>217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1"/>
    </row>
    <row r="10" spans="1:15" x14ac:dyDescent="0.2">
      <c r="A10" s="392" t="s">
        <v>218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1"/>
    </row>
    <row r="11" spans="1:15" x14ac:dyDescent="0.2">
      <c r="A11" s="392" t="s">
        <v>219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1"/>
    </row>
    <row r="12" spans="1:15" x14ac:dyDescent="0.2">
      <c r="A12" s="392" t="s">
        <v>220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1"/>
    </row>
    <row r="13" spans="1:15" ht="18" x14ac:dyDescent="0.2">
      <c r="A13" s="394" t="s">
        <v>213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5"/>
    </row>
    <row r="14" spans="1:15" x14ac:dyDescent="0.2">
      <c r="A14" s="396" t="s">
        <v>212</v>
      </c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5"/>
    </row>
    <row r="15" spans="1:15" ht="18" x14ac:dyDescent="0.2">
      <c r="A15" s="398" t="s">
        <v>172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</row>
    <row r="16" spans="1:15" ht="18" x14ac:dyDescent="0.2">
      <c r="A16" s="399" t="s">
        <v>173</v>
      </c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</row>
    <row r="17" x14ac:dyDescent="0.2"/>
  </sheetData>
  <sheetProtection selectLockedCells="1"/>
  <customSheetViews>
    <customSheetView guid="{908EB6A4-476B-4014-BC23-F10C868B38EC}" scale="90" fitToPage="1" topLeftCell="A4">
      <selection activeCell="P8" sqref="P8"/>
      <pageMargins left="0.5" right="0.5" top="0.5" bottom="0.5" header="0.3" footer="0.3"/>
      <printOptions horizontalCentered="1"/>
      <pageSetup scale="71" fitToHeight="0"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90" fitToPage="1" topLeftCell="A3">
      <selection activeCell="A5" sqref="A5:O5"/>
      <pageMargins left="0.5" right="0.5" top="0.5" bottom="0.5" header="0.3" footer="0.3"/>
      <printOptions horizontalCentered="1"/>
      <pageSetup scale="71" fitToHeight="0"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90" fitToPage="1" topLeftCell="A4">
      <selection activeCell="P8" sqref="P8"/>
      <pageMargins left="0.5" right="0.5" top="0.5" bottom="0.5" header="0.3" footer="0.3"/>
      <printOptions horizontalCentered="1"/>
      <pageSetup scale="71" fitToHeight="0" orientation="portrait" r:id="rId3"/>
      <headerFooter>
        <oddHeader>&amp;R&amp;"Arial,Bold"Enclosure 3</oddHeader>
        <oddFooter>&amp;LUpdated: 07/24/2015</oddFooter>
      </headerFooter>
    </customSheetView>
  </customSheetViews>
  <printOptions horizontalCentered="1"/>
  <pageMargins left="0.5" right="0.5" top="0.5" bottom="0.5" header="0.3" footer="0.3"/>
  <pageSetup scale="72" fitToHeight="0" orientation="portrait" r:id="rId4"/>
  <headerFooter>
    <oddHeader>&amp;R&amp;"Arial,Bold"Enclosure 3</oddHeader>
    <oddFooter>&amp;LUpdated: 11/09/2016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724EE-ED52-4FE8-B4EE-306FC52FDD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B0D10E8-5AF5-46B4-AB5D-2D7596EF39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F70D170-ED76-44B3-9018-6F293C6C8E92}"/>
</file>

<file path=customXml/itemProps4.xml><?xml version="1.0" encoding="utf-8"?>
<ds:datastoreItem xmlns:ds="http://schemas.openxmlformats.org/officeDocument/2006/customXml" ds:itemID="{18135440-358B-4BEC-8B8B-4BA92AA3A73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C7411B05-CD6D-4FC5-B521-9893B125A1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End Notes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MHSUDS_17-003_Enc3</dc:title>
  <dc:creator>Moses.Ndungu@dhcs.ca.gov</dc:creator>
  <cp:keywords>13-17,MHSA,Worksheet</cp:keywords>
  <cp:lastModifiedBy>westj</cp:lastModifiedBy>
  <cp:lastPrinted>2017-07-14T20:30:00Z</cp:lastPrinted>
  <dcterms:created xsi:type="dcterms:W3CDTF">2007-09-20T19:02:25Z</dcterms:created>
  <dcterms:modified xsi:type="dcterms:W3CDTF">2020-11-01T07:57:14Z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DHCSDOC-1363137784-598</vt:lpwstr>
  </property>
  <property fmtid="{D5CDD505-2E9C-101B-9397-08002B2CF9AE}" pid="14" name="_dlc_DocIdItemGuid">
    <vt:lpwstr>0b002e45-dda8-4244-bef6-0e050b1902b4</vt:lpwstr>
  </property>
  <property fmtid="{D5CDD505-2E9C-101B-9397-08002B2CF9AE}" pid="15" name="_dlc_DocIdUrl">
    <vt:lpwstr>http://dhcs2016prod:88/services/MH/_layouts/15/DocIdRedir.aspx?ID=DHCSDOC-1363137784-598, DHCSDOC-1363137784-598</vt:lpwstr>
  </property>
  <property fmtid="{D5CDD505-2E9C-101B-9397-08002B2CF9AE}" pid="16" name="ContentTypeId">
    <vt:lpwstr>0x0101000DD778A44A894D44A57135C48A267F0A</vt:lpwstr>
  </property>
</Properties>
</file>