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edi-Cal Estimates\Drug Medi-Cal Supplementals\May Estimates\"/>
    </mc:Choice>
  </mc:AlternateContent>
  <bookViews>
    <workbookView xWindow="0" yWindow="0" windowWidth="28800" windowHeight="13730"/>
  </bookViews>
  <sheets>
    <sheet name="Supplemental Chart " sheetId="2" r:id="rId1"/>
  </sheets>
  <definedNames>
    <definedName name="_xlnm.Print_Area" localSheetId="0">'Supplemental Chart '!$A$1:$R$171</definedName>
    <definedName name="_xlnm.Print_Titles" localSheetId="0">'Supplemental Chart '!$1:$4</definedName>
    <definedName name="TitleRegion1.a6.r43.1">'Supplemental Chart '!$A$6</definedName>
    <definedName name="TitleRegion2.a53.90.1">'Supplemental Chart '!$A$62</definedName>
    <definedName name="TitleRegion3.a99.r138.1">'Supplemental Chart '!$A$117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2" i="2" l="1"/>
  <c r="G106" i="2"/>
  <c r="F106" i="2"/>
  <c r="F50" i="2"/>
  <c r="F52" i="2" l="1"/>
  <c r="E153" i="2" l="1"/>
  <c r="F153" i="2"/>
  <c r="G153" i="2"/>
  <c r="H153" i="2"/>
  <c r="E154" i="2"/>
  <c r="F154" i="2"/>
  <c r="G154" i="2"/>
  <c r="H154" i="2"/>
  <c r="E155" i="2"/>
  <c r="F155" i="2"/>
  <c r="G155" i="2"/>
  <c r="H155" i="2"/>
  <c r="G152" i="2"/>
  <c r="H152" i="2"/>
  <c r="E152" i="2"/>
  <c r="L101" i="2"/>
  <c r="K101" i="2"/>
  <c r="J101" i="2"/>
  <c r="L45" i="2"/>
  <c r="K45" i="2"/>
  <c r="J45" i="2"/>
  <c r="K40" i="2"/>
  <c r="F152" i="2" s="1"/>
  <c r="K89" i="2" l="1"/>
  <c r="K86" i="2"/>
  <c r="K84" i="2"/>
  <c r="K35" i="2"/>
  <c r="K33" i="2" l="1"/>
  <c r="P33" i="2" s="1"/>
  <c r="K31" i="2"/>
  <c r="P31" i="2" s="1"/>
  <c r="K30" i="2"/>
  <c r="P30" i="2" s="1"/>
  <c r="K29" i="2"/>
  <c r="K28" i="2"/>
  <c r="P28" i="2" s="1"/>
  <c r="E83" i="2"/>
  <c r="F83" i="2"/>
  <c r="G83" i="2"/>
  <c r="H83" i="2"/>
  <c r="D84" i="2"/>
  <c r="D85" i="2"/>
  <c r="D86" i="2"/>
  <c r="D87" i="2"/>
  <c r="D88" i="2"/>
  <c r="D89" i="2"/>
  <c r="E90" i="2"/>
  <c r="F90" i="2"/>
  <c r="G90" i="2"/>
  <c r="H90" i="2"/>
  <c r="D91" i="2"/>
  <c r="D92" i="2"/>
  <c r="D93" i="2"/>
  <c r="D94" i="2"/>
  <c r="E95" i="2"/>
  <c r="F95" i="2"/>
  <c r="G95" i="2"/>
  <c r="H95" i="2"/>
  <c r="D96" i="2"/>
  <c r="D97" i="2"/>
  <c r="D98" i="2"/>
  <c r="D99" i="2"/>
  <c r="D100" i="2"/>
  <c r="D101" i="2"/>
  <c r="D102" i="2"/>
  <c r="D103" i="2"/>
  <c r="D104" i="2"/>
  <c r="D105" i="2"/>
  <c r="E107" i="2"/>
  <c r="F107" i="2"/>
  <c r="G107" i="2"/>
  <c r="H107" i="2"/>
  <c r="E108" i="2"/>
  <c r="F108" i="2"/>
  <c r="G108" i="2"/>
  <c r="H108" i="2"/>
  <c r="E109" i="2"/>
  <c r="F109" i="2"/>
  <c r="G109" i="2"/>
  <c r="H109" i="2"/>
  <c r="E65" i="2"/>
  <c r="F65" i="2"/>
  <c r="G65" i="2"/>
  <c r="H65" i="2"/>
  <c r="D66" i="2"/>
  <c r="D67" i="2"/>
  <c r="D68" i="2"/>
  <c r="D69" i="2"/>
  <c r="E70" i="2"/>
  <c r="F70" i="2"/>
  <c r="G70" i="2"/>
  <c r="H70" i="2"/>
  <c r="D71" i="2"/>
  <c r="D72" i="2"/>
  <c r="D73" i="2"/>
  <c r="D74" i="2"/>
  <c r="E75" i="2"/>
  <c r="F75" i="2"/>
  <c r="G75" i="2"/>
  <c r="H75" i="2"/>
  <c r="D76" i="2"/>
  <c r="D77" i="2"/>
  <c r="D78" i="2"/>
  <c r="D79" i="2"/>
  <c r="E80" i="2"/>
  <c r="F80" i="2"/>
  <c r="G80" i="2"/>
  <c r="H80" i="2"/>
  <c r="D81" i="2"/>
  <c r="D82" i="2"/>
  <c r="D41" i="2"/>
  <c r="J157" i="2"/>
  <c r="K157" i="2"/>
  <c r="L157" i="2"/>
  <c r="M157" i="2"/>
  <c r="R157" i="2" s="1"/>
  <c r="J158" i="2"/>
  <c r="K158" i="2"/>
  <c r="L158" i="2"/>
  <c r="M158" i="2"/>
  <c r="J159" i="2"/>
  <c r="K159" i="2"/>
  <c r="L159" i="2"/>
  <c r="M159" i="2"/>
  <c r="J160" i="2"/>
  <c r="K160" i="2"/>
  <c r="L160" i="2"/>
  <c r="M160" i="2"/>
  <c r="J161" i="2"/>
  <c r="K161" i="2"/>
  <c r="L161" i="2"/>
  <c r="M161" i="2"/>
  <c r="K156" i="2"/>
  <c r="L156" i="2"/>
  <c r="M156" i="2"/>
  <c r="R156" i="2" s="1"/>
  <c r="J156" i="2"/>
  <c r="E157" i="2"/>
  <c r="O157" i="2" s="1"/>
  <c r="F157" i="2"/>
  <c r="P157" i="2" s="1"/>
  <c r="G157" i="2"/>
  <c r="E158" i="2"/>
  <c r="F158" i="2"/>
  <c r="G158" i="2"/>
  <c r="H158" i="2"/>
  <c r="E159" i="2"/>
  <c r="F159" i="2"/>
  <c r="G159" i="2"/>
  <c r="H159" i="2"/>
  <c r="E160" i="2"/>
  <c r="F160" i="2"/>
  <c r="G160" i="2"/>
  <c r="H160" i="2"/>
  <c r="E161" i="2"/>
  <c r="F161" i="2"/>
  <c r="G161" i="2"/>
  <c r="H161" i="2"/>
  <c r="F156" i="2"/>
  <c r="G156" i="2"/>
  <c r="E156" i="2"/>
  <c r="E141" i="2"/>
  <c r="F141" i="2"/>
  <c r="G141" i="2"/>
  <c r="E142" i="2"/>
  <c r="F142" i="2"/>
  <c r="G142" i="2"/>
  <c r="E143" i="2"/>
  <c r="F143" i="2"/>
  <c r="G143" i="2"/>
  <c r="E144" i="2"/>
  <c r="F144" i="2"/>
  <c r="G144" i="2"/>
  <c r="E145" i="2"/>
  <c r="G145" i="2"/>
  <c r="J141" i="2"/>
  <c r="K141" i="2"/>
  <c r="L141" i="2"/>
  <c r="J142" i="2"/>
  <c r="K142" i="2"/>
  <c r="L142" i="2"/>
  <c r="J143" i="2"/>
  <c r="K143" i="2"/>
  <c r="L143" i="2"/>
  <c r="J144" i="2"/>
  <c r="K144" i="2"/>
  <c r="L144" i="2"/>
  <c r="J145" i="2"/>
  <c r="K145" i="2"/>
  <c r="L145" i="2"/>
  <c r="R88" i="2"/>
  <c r="Q88" i="2"/>
  <c r="P88" i="2"/>
  <c r="O88" i="2"/>
  <c r="I88" i="2"/>
  <c r="M109" i="2"/>
  <c r="L109" i="2"/>
  <c r="M108" i="2"/>
  <c r="L108" i="2"/>
  <c r="K108" i="2"/>
  <c r="J108" i="2"/>
  <c r="O108" i="2" s="1"/>
  <c r="M107" i="2"/>
  <c r="L107" i="2"/>
  <c r="K107" i="2"/>
  <c r="J107" i="2"/>
  <c r="R105" i="2"/>
  <c r="Q105" i="2"/>
  <c r="P105" i="2"/>
  <c r="O105" i="2"/>
  <c r="I105" i="2"/>
  <c r="R104" i="2"/>
  <c r="Q104" i="2"/>
  <c r="P104" i="2"/>
  <c r="O104" i="2"/>
  <c r="I104" i="2"/>
  <c r="R103" i="2"/>
  <c r="Q103" i="2"/>
  <c r="P103" i="2"/>
  <c r="O103" i="2"/>
  <c r="I103" i="2"/>
  <c r="R102" i="2"/>
  <c r="Q102" i="2"/>
  <c r="P102" i="2"/>
  <c r="O102" i="2"/>
  <c r="J109" i="2"/>
  <c r="I102" i="2"/>
  <c r="R101" i="2"/>
  <c r="Q101" i="2"/>
  <c r="P101" i="2"/>
  <c r="K109" i="2"/>
  <c r="O101" i="2"/>
  <c r="R100" i="2"/>
  <c r="Q100" i="2"/>
  <c r="P100" i="2"/>
  <c r="O100" i="2"/>
  <c r="I100" i="2"/>
  <c r="M53" i="2"/>
  <c r="L53" i="2"/>
  <c r="K53" i="2"/>
  <c r="J53" i="2"/>
  <c r="H53" i="2"/>
  <c r="G53" i="2"/>
  <c r="F53" i="2"/>
  <c r="E53" i="2"/>
  <c r="M52" i="2"/>
  <c r="L52" i="2"/>
  <c r="J52" i="2"/>
  <c r="O52" i="2" s="1"/>
  <c r="H52" i="2"/>
  <c r="G52" i="2"/>
  <c r="E52" i="2"/>
  <c r="M51" i="2"/>
  <c r="L51" i="2"/>
  <c r="J51" i="2"/>
  <c r="H51" i="2"/>
  <c r="G51" i="2"/>
  <c r="F51" i="2"/>
  <c r="E51" i="2"/>
  <c r="R43" i="2"/>
  <c r="Q43" i="2"/>
  <c r="P43" i="2"/>
  <c r="O43" i="2"/>
  <c r="I43" i="2"/>
  <c r="D43" i="2"/>
  <c r="R42" i="2"/>
  <c r="Q42" i="2"/>
  <c r="P42" i="2"/>
  <c r="O42" i="2"/>
  <c r="I42" i="2"/>
  <c r="D42" i="2"/>
  <c r="R41" i="2"/>
  <c r="Q41" i="2"/>
  <c r="P41" i="2"/>
  <c r="O41" i="2"/>
  <c r="I41" i="2"/>
  <c r="R40" i="2"/>
  <c r="Q40" i="2"/>
  <c r="P40" i="2"/>
  <c r="O40" i="2"/>
  <c r="K39" i="2"/>
  <c r="I40" i="2"/>
  <c r="D40" i="2"/>
  <c r="M39" i="2"/>
  <c r="L39" i="2"/>
  <c r="J39" i="2"/>
  <c r="H39" i="2"/>
  <c r="G39" i="2"/>
  <c r="F39" i="2"/>
  <c r="E39" i="2"/>
  <c r="R49" i="2"/>
  <c r="Q49" i="2"/>
  <c r="P49" i="2"/>
  <c r="O49" i="2"/>
  <c r="I49" i="2"/>
  <c r="D49" i="2"/>
  <c r="R48" i="2"/>
  <c r="Q48" i="2"/>
  <c r="P48" i="2"/>
  <c r="O48" i="2"/>
  <c r="I48" i="2"/>
  <c r="D48" i="2"/>
  <c r="R47" i="2"/>
  <c r="Q47" i="2"/>
  <c r="P47" i="2"/>
  <c r="O47" i="2"/>
  <c r="I47" i="2"/>
  <c r="D47" i="2"/>
  <c r="R46" i="2"/>
  <c r="Q46" i="2"/>
  <c r="P46" i="2"/>
  <c r="O46" i="2"/>
  <c r="I46" i="2"/>
  <c r="D46" i="2"/>
  <c r="R33" i="2"/>
  <c r="Q33" i="2"/>
  <c r="O33" i="2"/>
  <c r="D33" i="2"/>
  <c r="R32" i="2"/>
  <c r="Q32" i="2"/>
  <c r="P32" i="2"/>
  <c r="O32" i="2"/>
  <c r="I32" i="2"/>
  <c r="D32" i="2"/>
  <c r="R31" i="2"/>
  <c r="Q31" i="2"/>
  <c r="O31" i="2"/>
  <c r="D31" i="2"/>
  <c r="R30" i="2"/>
  <c r="Q30" i="2"/>
  <c r="O30" i="2"/>
  <c r="D30" i="2"/>
  <c r="R29" i="2"/>
  <c r="Q29" i="2"/>
  <c r="O29" i="2"/>
  <c r="D29" i="2"/>
  <c r="R28" i="2"/>
  <c r="Q28" i="2"/>
  <c r="O28" i="2"/>
  <c r="D28" i="2"/>
  <c r="M27" i="2"/>
  <c r="L27" i="2"/>
  <c r="J27" i="2"/>
  <c r="H27" i="2"/>
  <c r="G27" i="2"/>
  <c r="F27" i="2"/>
  <c r="E27" i="2"/>
  <c r="F145" i="2" l="1"/>
  <c r="K27" i="2"/>
  <c r="I161" i="2"/>
  <c r="R109" i="2"/>
  <c r="R161" i="2"/>
  <c r="K52" i="2"/>
  <c r="P52" i="2" s="1"/>
  <c r="D39" i="2"/>
  <c r="K51" i="2"/>
  <c r="P51" i="2" s="1"/>
  <c r="P29" i="2"/>
  <c r="N46" i="2"/>
  <c r="Q159" i="2"/>
  <c r="Q156" i="2"/>
  <c r="D80" i="2"/>
  <c r="N41" i="2"/>
  <c r="N47" i="2"/>
  <c r="D160" i="2"/>
  <c r="D159" i="2"/>
  <c r="O158" i="2"/>
  <c r="M165" i="2"/>
  <c r="I31" i="2"/>
  <c r="N48" i="2"/>
  <c r="R160" i="2"/>
  <c r="R159" i="2"/>
  <c r="R158" i="2"/>
  <c r="Q161" i="2"/>
  <c r="Q160" i="2"/>
  <c r="Q158" i="2"/>
  <c r="N88" i="2"/>
  <c r="H106" i="2"/>
  <c r="Q157" i="2"/>
  <c r="P161" i="2"/>
  <c r="D161" i="2"/>
  <c r="O161" i="2"/>
  <c r="P160" i="2"/>
  <c r="O160" i="2"/>
  <c r="P159" i="2"/>
  <c r="O159" i="2"/>
  <c r="D158" i="2"/>
  <c r="O156" i="2"/>
  <c r="I156" i="2"/>
  <c r="D156" i="2"/>
  <c r="L165" i="2"/>
  <c r="Q27" i="2"/>
  <c r="J165" i="2"/>
  <c r="N105" i="2"/>
  <c r="I160" i="2"/>
  <c r="P156" i="2"/>
  <c r="I158" i="2"/>
  <c r="I159" i="2"/>
  <c r="D157" i="2"/>
  <c r="E165" i="2"/>
  <c r="O53" i="2"/>
  <c r="G165" i="2"/>
  <c r="N42" i="2"/>
  <c r="O27" i="2"/>
  <c r="F165" i="2"/>
  <c r="D95" i="2"/>
  <c r="E106" i="2"/>
  <c r="D90" i="2"/>
  <c r="D107" i="2"/>
  <c r="D108" i="2"/>
  <c r="D109" i="2"/>
  <c r="D83" i="2"/>
  <c r="O109" i="2"/>
  <c r="P108" i="2"/>
  <c r="D75" i="2"/>
  <c r="D70" i="2"/>
  <c r="D65" i="2"/>
  <c r="N103" i="2"/>
  <c r="O107" i="2"/>
  <c r="N102" i="2"/>
  <c r="N104" i="2"/>
  <c r="P107" i="2"/>
  <c r="Q107" i="2"/>
  <c r="Q108" i="2"/>
  <c r="R107" i="2"/>
  <c r="R108" i="2"/>
  <c r="N49" i="2"/>
  <c r="Q53" i="2"/>
  <c r="N40" i="2"/>
  <c r="Q39" i="2"/>
  <c r="P39" i="2"/>
  <c r="O39" i="2"/>
  <c r="N43" i="2"/>
  <c r="R39" i="2"/>
  <c r="P27" i="2"/>
  <c r="N32" i="2"/>
  <c r="R53" i="2"/>
  <c r="R27" i="2"/>
  <c r="D27" i="2"/>
  <c r="P53" i="2"/>
  <c r="Q51" i="2"/>
  <c r="R51" i="2"/>
  <c r="Q52" i="2"/>
  <c r="O51" i="2"/>
  <c r="R52" i="2"/>
  <c r="P158" i="2"/>
  <c r="H165" i="2"/>
  <c r="P109" i="2"/>
  <c r="Q109" i="2"/>
  <c r="K165" i="2"/>
  <c r="I157" i="2"/>
  <c r="N100" i="2"/>
  <c r="I101" i="2"/>
  <c r="N101" i="2" s="1"/>
  <c r="I39" i="2"/>
  <c r="I33" i="2"/>
  <c r="I28" i="2"/>
  <c r="I29" i="2"/>
  <c r="I30" i="2"/>
  <c r="N161" i="2" l="1"/>
  <c r="R165" i="2"/>
  <c r="N33" i="2"/>
  <c r="N30" i="2"/>
  <c r="N31" i="2"/>
  <c r="N29" i="2"/>
  <c r="N39" i="2"/>
  <c r="N160" i="2"/>
  <c r="N156" i="2"/>
  <c r="D106" i="2"/>
  <c r="N157" i="2"/>
  <c r="N159" i="2"/>
  <c r="Q165" i="2"/>
  <c r="N158" i="2"/>
  <c r="P165" i="2"/>
  <c r="O165" i="2"/>
  <c r="N28" i="2"/>
  <c r="I27" i="2"/>
  <c r="N27" i="2" l="1"/>
  <c r="G140" i="2"/>
  <c r="K137" i="2" l="1"/>
  <c r="L137" i="2"/>
  <c r="M137" i="2"/>
  <c r="K138" i="2"/>
  <c r="L138" i="2"/>
  <c r="M138" i="2"/>
  <c r="J138" i="2"/>
  <c r="J137" i="2"/>
  <c r="K132" i="2"/>
  <c r="L132" i="2"/>
  <c r="M132" i="2"/>
  <c r="K133" i="2"/>
  <c r="L133" i="2"/>
  <c r="M133" i="2"/>
  <c r="K134" i="2"/>
  <c r="L134" i="2"/>
  <c r="M134" i="2"/>
  <c r="K135" i="2"/>
  <c r="L135" i="2"/>
  <c r="M135" i="2"/>
  <c r="J133" i="2"/>
  <c r="J134" i="2"/>
  <c r="J135" i="2"/>
  <c r="J132" i="2"/>
  <c r="K127" i="2"/>
  <c r="L127" i="2"/>
  <c r="M127" i="2"/>
  <c r="K128" i="2"/>
  <c r="L128" i="2"/>
  <c r="M128" i="2"/>
  <c r="K129" i="2"/>
  <c r="L129" i="2"/>
  <c r="M129" i="2"/>
  <c r="K130" i="2"/>
  <c r="L130" i="2"/>
  <c r="M130" i="2"/>
  <c r="J128" i="2"/>
  <c r="J129" i="2"/>
  <c r="J130" i="2"/>
  <c r="J127" i="2"/>
  <c r="K122" i="2"/>
  <c r="L122" i="2"/>
  <c r="M122" i="2"/>
  <c r="M163" i="2" s="1"/>
  <c r="K123" i="2"/>
  <c r="L123" i="2"/>
  <c r="M123" i="2"/>
  <c r="K124" i="2"/>
  <c r="L124" i="2"/>
  <c r="M124" i="2"/>
  <c r="K125" i="2"/>
  <c r="L125" i="2"/>
  <c r="M125" i="2"/>
  <c r="J123" i="2"/>
  <c r="J124" i="2"/>
  <c r="J125" i="2"/>
  <c r="J122" i="2"/>
  <c r="E138" i="2"/>
  <c r="F138" i="2"/>
  <c r="G138" i="2"/>
  <c r="H138" i="2"/>
  <c r="F137" i="2"/>
  <c r="G137" i="2"/>
  <c r="H137" i="2"/>
  <c r="E137" i="2"/>
  <c r="F132" i="2"/>
  <c r="G132" i="2"/>
  <c r="H132" i="2"/>
  <c r="F133" i="2"/>
  <c r="G133" i="2"/>
  <c r="H133" i="2"/>
  <c r="F134" i="2"/>
  <c r="F164" i="2" s="1"/>
  <c r="G134" i="2"/>
  <c r="H134" i="2"/>
  <c r="F135" i="2"/>
  <c r="G135" i="2"/>
  <c r="H135" i="2"/>
  <c r="E133" i="2"/>
  <c r="E134" i="2"/>
  <c r="E135" i="2"/>
  <c r="E132" i="2"/>
  <c r="F127" i="2"/>
  <c r="G127" i="2"/>
  <c r="H127" i="2"/>
  <c r="F128" i="2"/>
  <c r="G128" i="2"/>
  <c r="H128" i="2"/>
  <c r="F129" i="2"/>
  <c r="G129" i="2"/>
  <c r="H129" i="2"/>
  <c r="F130" i="2"/>
  <c r="G130" i="2"/>
  <c r="H130" i="2"/>
  <c r="E128" i="2"/>
  <c r="E129" i="2"/>
  <c r="E130" i="2"/>
  <c r="E127" i="2"/>
  <c r="F122" i="2"/>
  <c r="G122" i="2"/>
  <c r="H122" i="2"/>
  <c r="F123" i="2"/>
  <c r="G123" i="2"/>
  <c r="H123" i="2"/>
  <c r="F124" i="2"/>
  <c r="G124" i="2"/>
  <c r="H124" i="2"/>
  <c r="F125" i="2"/>
  <c r="G125" i="2"/>
  <c r="H125" i="2"/>
  <c r="E123" i="2"/>
  <c r="E124" i="2"/>
  <c r="E125" i="2"/>
  <c r="E122" i="2"/>
  <c r="M164" i="2" l="1"/>
  <c r="H163" i="2"/>
  <c r="R163" i="2" s="1"/>
  <c r="H164" i="2"/>
  <c r="I69" i="2"/>
  <c r="L65" i="2"/>
  <c r="J14" i="2"/>
  <c r="K14" i="2"/>
  <c r="L14" i="2"/>
  <c r="I10" i="2"/>
  <c r="L9" i="2"/>
  <c r="R164" i="2" l="1"/>
  <c r="R45" i="2"/>
  <c r="Q45" i="2"/>
  <c r="D45" i="2"/>
  <c r="O45" i="2" l="1"/>
  <c r="P45" i="2"/>
  <c r="I45" i="2"/>
  <c r="R145" i="2"/>
  <c r="O145" i="2"/>
  <c r="M139" i="2"/>
  <c r="I144" i="2"/>
  <c r="H139" i="2"/>
  <c r="D145" i="2"/>
  <c r="Q98" i="2"/>
  <c r="P98" i="2"/>
  <c r="O98" i="2"/>
  <c r="Q93" i="2"/>
  <c r="P93" i="2"/>
  <c r="O93" i="2"/>
  <c r="N45" i="2" l="1"/>
  <c r="Q145" i="2"/>
  <c r="I145" i="2"/>
  <c r="N145" i="2" s="1"/>
  <c r="P145" i="2"/>
  <c r="I165" i="2" l="1"/>
  <c r="J90" i="2"/>
  <c r="E9" i="2" l="1"/>
  <c r="F9" i="2"/>
  <c r="G9" i="2"/>
  <c r="H9" i="2"/>
  <c r="D10" i="2"/>
  <c r="D11" i="2"/>
  <c r="D12" i="2"/>
  <c r="D13" i="2"/>
  <c r="E14" i="2"/>
  <c r="F14" i="2"/>
  <c r="G14" i="2"/>
  <c r="H14" i="2"/>
  <c r="D15" i="2"/>
  <c r="D16" i="2"/>
  <c r="D17" i="2"/>
  <c r="D18" i="2"/>
  <c r="E19" i="2"/>
  <c r="F19" i="2"/>
  <c r="G19" i="2"/>
  <c r="H19" i="2"/>
  <c r="D20" i="2"/>
  <c r="D21" i="2"/>
  <c r="D22" i="2"/>
  <c r="D23" i="2"/>
  <c r="E24" i="2"/>
  <c r="F24" i="2"/>
  <c r="G24" i="2"/>
  <c r="H24" i="2"/>
  <c r="D25" i="2"/>
  <c r="D26" i="2"/>
  <c r="D14" i="2" l="1"/>
  <c r="D9" i="2"/>
  <c r="D24" i="2"/>
  <c r="D19" i="2"/>
  <c r="F140" i="2" l="1"/>
  <c r="J153" i="2"/>
  <c r="K153" i="2"/>
  <c r="P153" i="2" s="1"/>
  <c r="L153" i="2"/>
  <c r="Q153" i="2" s="1"/>
  <c r="J154" i="2"/>
  <c r="K154" i="2"/>
  <c r="L154" i="2"/>
  <c r="J155" i="2"/>
  <c r="K155" i="2"/>
  <c r="P155" i="2" s="1"/>
  <c r="L155" i="2"/>
  <c r="Q155" i="2" s="1"/>
  <c r="K152" i="2"/>
  <c r="L152" i="2"/>
  <c r="J152" i="2"/>
  <c r="J148" i="2"/>
  <c r="K148" i="2"/>
  <c r="L148" i="2"/>
  <c r="J149" i="2"/>
  <c r="K149" i="2"/>
  <c r="L149" i="2"/>
  <c r="J150" i="2"/>
  <c r="K150" i="2"/>
  <c r="L150" i="2"/>
  <c r="K147" i="2"/>
  <c r="L147" i="2"/>
  <c r="J147" i="2"/>
  <c r="K140" i="2"/>
  <c r="L140" i="2"/>
  <c r="J140" i="2"/>
  <c r="E148" i="2"/>
  <c r="F148" i="2"/>
  <c r="G148" i="2"/>
  <c r="E149" i="2"/>
  <c r="F149" i="2"/>
  <c r="G149" i="2"/>
  <c r="E150" i="2"/>
  <c r="F150" i="2"/>
  <c r="G150" i="2"/>
  <c r="F147" i="2"/>
  <c r="G147" i="2"/>
  <c r="G163" i="2" s="1"/>
  <c r="E147" i="2"/>
  <c r="G139" i="2"/>
  <c r="E140" i="2"/>
  <c r="R155" i="2"/>
  <c r="D155" i="2"/>
  <c r="R154" i="2"/>
  <c r="D154" i="2"/>
  <c r="R153" i="2"/>
  <c r="D153" i="2"/>
  <c r="R152" i="2"/>
  <c r="D152" i="2"/>
  <c r="M151" i="2"/>
  <c r="H151" i="2"/>
  <c r="G151" i="2"/>
  <c r="F151" i="2"/>
  <c r="E151" i="2"/>
  <c r="R99" i="2"/>
  <c r="Q99" i="2"/>
  <c r="P99" i="2"/>
  <c r="O99" i="2"/>
  <c r="I99" i="2"/>
  <c r="R98" i="2"/>
  <c r="I98" i="2"/>
  <c r="R97" i="2"/>
  <c r="Q97" i="2"/>
  <c r="P97" i="2"/>
  <c r="O97" i="2"/>
  <c r="I97" i="2"/>
  <c r="R96" i="2"/>
  <c r="Q96" i="2"/>
  <c r="P96" i="2"/>
  <c r="O96" i="2"/>
  <c r="I96" i="2"/>
  <c r="M95" i="2"/>
  <c r="L95" i="2"/>
  <c r="K95" i="2"/>
  <c r="J95" i="2"/>
  <c r="G121" i="2"/>
  <c r="E164" i="2" l="1"/>
  <c r="J163" i="2"/>
  <c r="Q152" i="2"/>
  <c r="L163" i="2"/>
  <c r="Q163" i="2" s="1"/>
  <c r="P152" i="2"/>
  <c r="K163" i="2"/>
  <c r="Q154" i="2"/>
  <c r="L164" i="2"/>
  <c r="P154" i="2"/>
  <c r="K164" i="2"/>
  <c r="J164" i="2"/>
  <c r="O164" i="2" s="1"/>
  <c r="E163" i="2"/>
  <c r="G164" i="2"/>
  <c r="F163" i="2"/>
  <c r="L139" i="2"/>
  <c r="I143" i="2"/>
  <c r="I150" i="2"/>
  <c r="K139" i="2"/>
  <c r="E139" i="2"/>
  <c r="O155" i="2"/>
  <c r="I155" i="2"/>
  <c r="N155" i="2" s="1"/>
  <c r="F139" i="2"/>
  <c r="I141" i="2"/>
  <c r="I148" i="2"/>
  <c r="O153" i="2"/>
  <c r="I153" i="2"/>
  <c r="N153" i="2" s="1"/>
  <c r="J139" i="2"/>
  <c r="I140" i="2"/>
  <c r="I142" i="2"/>
  <c r="I147" i="2"/>
  <c r="I149" i="2"/>
  <c r="O152" i="2"/>
  <c r="I152" i="2"/>
  <c r="N152" i="2" s="1"/>
  <c r="O154" i="2"/>
  <c r="I154" i="2"/>
  <c r="R95" i="2"/>
  <c r="P95" i="2"/>
  <c r="N98" i="2"/>
  <c r="R151" i="2"/>
  <c r="N97" i="2"/>
  <c r="J151" i="2"/>
  <c r="O151" i="2" s="1"/>
  <c r="K151" i="2"/>
  <c r="P151" i="2" s="1"/>
  <c r="L151" i="2"/>
  <c r="Q151" i="2" s="1"/>
  <c r="D151" i="2"/>
  <c r="O95" i="2"/>
  <c r="Q95" i="2"/>
  <c r="N96" i="2"/>
  <c r="N99" i="2"/>
  <c r="I95" i="2"/>
  <c r="P164" i="2" l="1"/>
  <c r="P163" i="2"/>
  <c r="O163" i="2"/>
  <c r="Q164" i="2"/>
  <c r="I146" i="2"/>
  <c r="I139" i="2"/>
  <c r="I151" i="2"/>
  <c r="N151" i="2" s="1"/>
  <c r="N95" i="2"/>
  <c r="N154" i="2"/>
  <c r="R150" i="2" l="1"/>
  <c r="Q150" i="2"/>
  <c r="P150" i="2"/>
  <c r="O150" i="2"/>
  <c r="D150" i="2"/>
  <c r="R149" i="2"/>
  <c r="Q149" i="2"/>
  <c r="P149" i="2"/>
  <c r="O149" i="2"/>
  <c r="D149" i="2"/>
  <c r="R148" i="2"/>
  <c r="Q148" i="2"/>
  <c r="P148" i="2"/>
  <c r="O148" i="2"/>
  <c r="D148" i="2"/>
  <c r="R147" i="2"/>
  <c r="Q147" i="2"/>
  <c r="P147" i="2"/>
  <c r="O147" i="2"/>
  <c r="D147" i="2"/>
  <c r="M146" i="2"/>
  <c r="L146" i="2"/>
  <c r="K146" i="2"/>
  <c r="J146" i="2"/>
  <c r="H146" i="2"/>
  <c r="G146" i="2"/>
  <c r="F146" i="2"/>
  <c r="E146" i="2"/>
  <c r="R94" i="2"/>
  <c r="Q94" i="2"/>
  <c r="P94" i="2"/>
  <c r="O94" i="2"/>
  <c r="I94" i="2"/>
  <c r="R93" i="2"/>
  <c r="I93" i="2"/>
  <c r="R92" i="2"/>
  <c r="Q92" i="2"/>
  <c r="P92" i="2"/>
  <c r="O92" i="2"/>
  <c r="I92" i="2"/>
  <c r="R91" i="2"/>
  <c r="Q91" i="2"/>
  <c r="P91" i="2"/>
  <c r="O91" i="2"/>
  <c r="I91" i="2"/>
  <c r="M90" i="2"/>
  <c r="L90" i="2"/>
  <c r="K90" i="2"/>
  <c r="R38" i="2"/>
  <c r="Q38" i="2"/>
  <c r="P38" i="2"/>
  <c r="O38" i="2"/>
  <c r="I38" i="2"/>
  <c r="D38" i="2"/>
  <c r="R37" i="2"/>
  <c r="Q37" i="2"/>
  <c r="P37" i="2"/>
  <c r="O37" i="2"/>
  <c r="I37" i="2"/>
  <c r="D37" i="2"/>
  <c r="R36" i="2"/>
  <c r="Q36" i="2"/>
  <c r="P36" i="2"/>
  <c r="O36" i="2"/>
  <c r="I36" i="2"/>
  <c r="D36" i="2"/>
  <c r="R35" i="2"/>
  <c r="Q35" i="2"/>
  <c r="P35" i="2"/>
  <c r="O35" i="2"/>
  <c r="I35" i="2"/>
  <c r="D35" i="2"/>
  <c r="D51" i="2" s="1"/>
  <c r="M34" i="2"/>
  <c r="L34" i="2"/>
  <c r="K34" i="2"/>
  <c r="J34" i="2"/>
  <c r="H34" i="2"/>
  <c r="H50" i="2" s="1"/>
  <c r="G34" i="2"/>
  <c r="G50" i="2" s="1"/>
  <c r="F34" i="2"/>
  <c r="E34" i="2"/>
  <c r="E50" i="2" s="1"/>
  <c r="D52" i="2" l="1"/>
  <c r="R90" i="2"/>
  <c r="N37" i="2"/>
  <c r="N92" i="2"/>
  <c r="N36" i="2"/>
  <c r="N147" i="2"/>
  <c r="O34" i="2"/>
  <c r="N149" i="2"/>
  <c r="P90" i="2"/>
  <c r="R146" i="2"/>
  <c r="N150" i="2"/>
  <c r="Q146" i="2"/>
  <c r="P34" i="2"/>
  <c r="D34" i="2"/>
  <c r="N38" i="2"/>
  <c r="Q90" i="2"/>
  <c r="N91" i="2"/>
  <c r="N94" i="2"/>
  <c r="Q34" i="2"/>
  <c r="N35" i="2"/>
  <c r="N93" i="2"/>
  <c r="O146" i="2"/>
  <c r="N148" i="2"/>
  <c r="R34" i="2"/>
  <c r="O90" i="2"/>
  <c r="P146" i="2"/>
  <c r="D146" i="2"/>
  <c r="I90" i="2"/>
  <c r="I34" i="2"/>
  <c r="N34" i="2" l="1"/>
  <c r="N90" i="2"/>
  <c r="N146" i="2"/>
  <c r="H131" i="2" l="1"/>
  <c r="D44" i="2" l="1"/>
  <c r="I44" i="2"/>
  <c r="O44" i="2"/>
  <c r="P44" i="2"/>
  <c r="Q44" i="2"/>
  <c r="R44" i="2"/>
  <c r="I11" i="2"/>
  <c r="I12" i="2"/>
  <c r="I13" i="2"/>
  <c r="I53" i="2" l="1"/>
  <c r="D53" i="2"/>
  <c r="D50" i="2"/>
  <c r="N44" i="2"/>
  <c r="M9" i="2"/>
  <c r="K9" i="2"/>
  <c r="J9" i="2"/>
  <c r="I9" i="2"/>
  <c r="N53" i="2" l="1"/>
  <c r="I26" i="2"/>
  <c r="I25" i="2"/>
  <c r="I23" i="2"/>
  <c r="I22" i="2"/>
  <c r="I21" i="2"/>
  <c r="I20" i="2"/>
  <c r="I18" i="2"/>
  <c r="I17" i="2"/>
  <c r="I16" i="2"/>
  <c r="I15" i="2"/>
  <c r="D144" i="2"/>
  <c r="D165" i="2" s="1"/>
  <c r="N165" i="2" s="1"/>
  <c r="D143" i="2"/>
  <c r="D142" i="2"/>
  <c r="D141" i="2"/>
  <c r="D140" i="2"/>
  <c r="I138" i="2"/>
  <c r="D138" i="2"/>
  <c r="I137" i="2"/>
  <c r="D137" i="2"/>
  <c r="I135" i="2"/>
  <c r="D135" i="2"/>
  <c r="I134" i="2"/>
  <c r="D134" i="2"/>
  <c r="I133" i="2"/>
  <c r="D133" i="2"/>
  <c r="I132" i="2"/>
  <c r="D132" i="2"/>
  <c r="I130" i="2"/>
  <c r="D130" i="2"/>
  <c r="I129" i="2"/>
  <c r="D129" i="2"/>
  <c r="I128" i="2"/>
  <c r="D128" i="2"/>
  <c r="I127" i="2"/>
  <c r="D127" i="2"/>
  <c r="I125" i="2"/>
  <c r="D125" i="2"/>
  <c r="I124" i="2"/>
  <c r="D124" i="2"/>
  <c r="I123" i="2"/>
  <c r="D123" i="2"/>
  <c r="I122" i="2"/>
  <c r="D122" i="2"/>
  <c r="I89" i="2"/>
  <c r="I87" i="2"/>
  <c r="I86" i="2"/>
  <c r="I85" i="2"/>
  <c r="I84" i="2"/>
  <c r="I82" i="2"/>
  <c r="I81" i="2"/>
  <c r="I79" i="2"/>
  <c r="I78" i="2"/>
  <c r="I77" i="2"/>
  <c r="I76" i="2"/>
  <c r="I72" i="2"/>
  <c r="I74" i="2"/>
  <c r="I73" i="2"/>
  <c r="I71" i="2"/>
  <c r="I68" i="2"/>
  <c r="I67" i="2"/>
  <c r="I66" i="2"/>
  <c r="R144" i="2"/>
  <c r="Q144" i="2"/>
  <c r="P144" i="2"/>
  <c r="O144" i="2"/>
  <c r="R143" i="2"/>
  <c r="Q143" i="2"/>
  <c r="P143" i="2"/>
  <c r="O143" i="2"/>
  <c r="R142" i="2"/>
  <c r="Q142" i="2"/>
  <c r="P142" i="2"/>
  <c r="O142" i="2"/>
  <c r="R141" i="2"/>
  <c r="Q141" i="2"/>
  <c r="P141" i="2"/>
  <c r="O141" i="2"/>
  <c r="R140" i="2"/>
  <c r="Q140" i="2"/>
  <c r="P140" i="2"/>
  <c r="O140" i="2"/>
  <c r="R138" i="2"/>
  <c r="Q138" i="2"/>
  <c r="P138" i="2"/>
  <c r="O138" i="2"/>
  <c r="R137" i="2"/>
  <c r="Q137" i="2"/>
  <c r="P137" i="2"/>
  <c r="O137" i="2"/>
  <c r="R135" i="2"/>
  <c r="Q135" i="2"/>
  <c r="P135" i="2"/>
  <c r="O135" i="2"/>
  <c r="R134" i="2"/>
  <c r="Q134" i="2"/>
  <c r="P134" i="2"/>
  <c r="O134" i="2"/>
  <c r="R133" i="2"/>
  <c r="Q133" i="2"/>
  <c r="P133" i="2"/>
  <c r="O133" i="2"/>
  <c r="R132" i="2"/>
  <c r="Q132" i="2"/>
  <c r="P132" i="2"/>
  <c r="O132" i="2"/>
  <c r="R130" i="2"/>
  <c r="Q130" i="2"/>
  <c r="P130" i="2"/>
  <c r="O130" i="2"/>
  <c r="R129" i="2"/>
  <c r="Q129" i="2"/>
  <c r="P129" i="2"/>
  <c r="O129" i="2"/>
  <c r="R128" i="2"/>
  <c r="Q128" i="2"/>
  <c r="P128" i="2"/>
  <c r="O128" i="2"/>
  <c r="R127" i="2"/>
  <c r="Q127" i="2"/>
  <c r="P127" i="2"/>
  <c r="O127" i="2"/>
  <c r="R125" i="2"/>
  <c r="Q125" i="2"/>
  <c r="P125" i="2"/>
  <c r="O125" i="2"/>
  <c r="R124" i="2"/>
  <c r="Q124" i="2"/>
  <c r="P124" i="2"/>
  <c r="O124" i="2"/>
  <c r="R123" i="2"/>
  <c r="Q123" i="2"/>
  <c r="P123" i="2"/>
  <c r="O123" i="2"/>
  <c r="R122" i="2"/>
  <c r="Q122" i="2"/>
  <c r="P122" i="2"/>
  <c r="O122" i="2"/>
  <c r="R89" i="2"/>
  <c r="Q89" i="2"/>
  <c r="P89" i="2"/>
  <c r="O89" i="2"/>
  <c r="R87" i="2"/>
  <c r="Q87" i="2"/>
  <c r="P87" i="2"/>
  <c r="O87" i="2"/>
  <c r="R86" i="2"/>
  <c r="Q86" i="2"/>
  <c r="P86" i="2"/>
  <c r="O86" i="2"/>
  <c r="R85" i="2"/>
  <c r="Q85" i="2"/>
  <c r="P85" i="2"/>
  <c r="O85" i="2"/>
  <c r="R84" i="2"/>
  <c r="Q84" i="2"/>
  <c r="P84" i="2"/>
  <c r="O84" i="2"/>
  <c r="R82" i="2"/>
  <c r="Q82" i="2"/>
  <c r="P82" i="2"/>
  <c r="O82" i="2"/>
  <c r="R81" i="2"/>
  <c r="Q81" i="2"/>
  <c r="P81" i="2"/>
  <c r="O81" i="2"/>
  <c r="R79" i="2"/>
  <c r="Q79" i="2"/>
  <c r="P79" i="2"/>
  <c r="O79" i="2"/>
  <c r="R78" i="2"/>
  <c r="Q78" i="2"/>
  <c r="P78" i="2"/>
  <c r="O78" i="2"/>
  <c r="R77" i="2"/>
  <c r="Q77" i="2"/>
  <c r="P77" i="2"/>
  <c r="O77" i="2"/>
  <c r="R76" i="2"/>
  <c r="Q76" i="2"/>
  <c r="P76" i="2"/>
  <c r="O76" i="2"/>
  <c r="R74" i="2"/>
  <c r="Q74" i="2"/>
  <c r="P74" i="2"/>
  <c r="O74" i="2"/>
  <c r="R73" i="2"/>
  <c r="Q73" i="2"/>
  <c r="P73" i="2"/>
  <c r="O73" i="2"/>
  <c r="R72" i="2"/>
  <c r="Q72" i="2"/>
  <c r="P72" i="2"/>
  <c r="O72" i="2"/>
  <c r="R71" i="2"/>
  <c r="Q71" i="2"/>
  <c r="P71" i="2"/>
  <c r="O71" i="2"/>
  <c r="R69" i="2"/>
  <c r="Q69" i="2"/>
  <c r="P69" i="2"/>
  <c r="O69" i="2"/>
  <c r="R68" i="2"/>
  <c r="Q68" i="2"/>
  <c r="P68" i="2"/>
  <c r="O68" i="2"/>
  <c r="R67" i="2"/>
  <c r="Q67" i="2"/>
  <c r="P67" i="2"/>
  <c r="O67" i="2"/>
  <c r="R66" i="2"/>
  <c r="Q66" i="2"/>
  <c r="P66" i="2"/>
  <c r="O66"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109" i="2" l="1"/>
  <c r="N109" i="2" s="1"/>
  <c r="D131" i="2"/>
  <c r="D126" i="2"/>
  <c r="I51" i="2"/>
  <c r="I14" i="2"/>
  <c r="I19" i="2"/>
  <c r="I108" i="2"/>
  <c r="N108" i="2" s="1"/>
  <c r="I107" i="2"/>
  <c r="N107" i="2" s="1"/>
  <c r="I163" i="2"/>
  <c r="I164" i="2"/>
  <c r="I52" i="2"/>
  <c r="D164" i="2"/>
  <c r="D163" i="2"/>
  <c r="D139" i="2"/>
  <c r="N12" i="2"/>
  <c r="N67" i="2"/>
  <c r="N68" i="2"/>
  <c r="N73" i="2"/>
  <c r="N137" i="2"/>
  <c r="N128" i="2"/>
  <c r="N84" i="2"/>
  <c r="N74" i="2"/>
  <c r="N129" i="2"/>
  <c r="N122" i="2"/>
  <c r="N134" i="2"/>
  <c r="N140" i="2"/>
  <c r="N81" i="2"/>
  <c r="N133" i="2"/>
  <c r="N143" i="2"/>
  <c r="N71" i="2"/>
  <c r="N78" i="2"/>
  <c r="N89" i="2"/>
  <c r="N82" i="2"/>
  <c r="N87" i="2"/>
  <c r="N21" i="2"/>
  <c r="N124" i="2"/>
  <c r="N66" i="2"/>
  <c r="N125" i="2"/>
  <c r="N130" i="2"/>
  <c r="N135" i="2"/>
  <c r="N22" i="2"/>
  <c r="N76" i="2"/>
  <c r="N127" i="2"/>
  <c r="N23" i="2"/>
  <c r="N86" i="2"/>
  <c r="N20" i="2"/>
  <c r="N17" i="2"/>
  <c r="Q9" i="2"/>
  <c r="O9" i="2"/>
  <c r="P9" i="2"/>
  <c r="R9" i="2"/>
  <c r="N132" i="2"/>
  <c r="N79" i="2"/>
  <c r="N141" i="2"/>
  <c r="N142" i="2"/>
  <c r="N15" i="2"/>
  <c r="N72" i="2"/>
  <c r="N69" i="2"/>
  <c r="N144" i="2"/>
  <c r="N77" i="2"/>
  <c r="N85" i="2"/>
  <c r="N123" i="2"/>
  <c r="N138" i="2"/>
  <c r="N25" i="2"/>
  <c r="N18" i="2"/>
  <c r="N13" i="2"/>
  <c r="N26" i="2"/>
  <c r="N16" i="2"/>
  <c r="N52" i="2" l="1"/>
  <c r="N51" i="2"/>
  <c r="N163" i="2"/>
  <c r="N164" i="2"/>
  <c r="M126" i="2"/>
  <c r="L126" i="2"/>
  <c r="K126" i="2"/>
  <c r="J126" i="2"/>
  <c r="I126" i="2"/>
  <c r="H126" i="2"/>
  <c r="G126" i="2"/>
  <c r="F126" i="2"/>
  <c r="E126" i="2"/>
  <c r="M136" i="2"/>
  <c r="L136" i="2"/>
  <c r="K136" i="2"/>
  <c r="J136" i="2"/>
  <c r="I136" i="2"/>
  <c r="H136" i="2"/>
  <c r="G136" i="2"/>
  <c r="F136" i="2"/>
  <c r="E136" i="2"/>
  <c r="D136" i="2"/>
  <c r="M131" i="2"/>
  <c r="L131" i="2"/>
  <c r="K131" i="2"/>
  <c r="J131" i="2"/>
  <c r="I131" i="2"/>
  <c r="G131" i="2"/>
  <c r="F131" i="2"/>
  <c r="F162" i="2" s="1"/>
  <c r="E131" i="2"/>
  <c r="M121" i="2"/>
  <c r="L121" i="2"/>
  <c r="K121" i="2"/>
  <c r="J121" i="2"/>
  <c r="I121" i="2"/>
  <c r="H121" i="2"/>
  <c r="F121" i="2"/>
  <c r="E121" i="2"/>
  <c r="D121" i="2"/>
  <c r="M83" i="2"/>
  <c r="L83" i="2"/>
  <c r="K83" i="2"/>
  <c r="J83" i="2"/>
  <c r="I83" i="2"/>
  <c r="M80" i="2"/>
  <c r="L80" i="2"/>
  <c r="K80" i="2"/>
  <c r="J80" i="2"/>
  <c r="I80" i="2"/>
  <c r="M75" i="2"/>
  <c r="L75" i="2"/>
  <c r="K75" i="2"/>
  <c r="J75" i="2"/>
  <c r="I75" i="2"/>
  <c r="M70" i="2"/>
  <c r="L70" i="2"/>
  <c r="K70" i="2"/>
  <c r="J70" i="2"/>
  <c r="I70" i="2"/>
  <c r="M65" i="2"/>
  <c r="K65" i="2"/>
  <c r="J65" i="2"/>
  <c r="I65" i="2"/>
  <c r="M24" i="2"/>
  <c r="L24" i="2"/>
  <c r="K24" i="2"/>
  <c r="J24" i="2"/>
  <c r="I24" i="2"/>
  <c r="M19" i="2"/>
  <c r="R19" i="2" s="1"/>
  <c r="L19" i="2"/>
  <c r="K19" i="2"/>
  <c r="J19" i="2"/>
  <c r="M14" i="2"/>
  <c r="J50" i="2" l="1"/>
  <c r="O50" i="2" s="1"/>
  <c r="I50" i="2"/>
  <c r="K162" i="2"/>
  <c r="L106" i="2"/>
  <c r="Q106" i="2" s="1"/>
  <c r="E162" i="2"/>
  <c r="M162" i="2"/>
  <c r="M106" i="2"/>
  <c r="R106" i="2" s="1"/>
  <c r="I106" i="2"/>
  <c r="N106" i="2" s="1"/>
  <c r="I162" i="2"/>
  <c r="L162" i="2"/>
  <c r="K106" i="2"/>
  <c r="P106" i="2" s="1"/>
  <c r="J162" i="2"/>
  <c r="J106" i="2"/>
  <c r="O106" i="2" s="1"/>
  <c r="M50" i="2"/>
  <c r="R50" i="2" s="1"/>
  <c r="H162" i="2"/>
  <c r="D162" i="2"/>
  <c r="P19" i="2"/>
  <c r="K50" i="2"/>
  <c r="P50" i="2" s="1"/>
  <c r="Q19" i="2"/>
  <c r="L50" i="2"/>
  <c r="Q50" i="2" s="1"/>
  <c r="P136" i="2"/>
  <c r="O70" i="2"/>
  <c r="O80" i="2"/>
  <c r="P126" i="2"/>
  <c r="O136" i="2"/>
  <c r="Q126" i="2"/>
  <c r="R126" i="2"/>
  <c r="O139" i="2"/>
  <c r="Q14" i="2"/>
  <c r="P70" i="2"/>
  <c r="N75" i="2"/>
  <c r="O83" i="2"/>
  <c r="P139" i="2"/>
  <c r="P83" i="2"/>
  <c r="Q139" i="2"/>
  <c r="R14" i="2"/>
  <c r="Q83" i="2"/>
  <c r="R139" i="2"/>
  <c r="R24" i="2"/>
  <c r="O14" i="2"/>
  <c r="P14" i="2"/>
  <c r="N126" i="2"/>
  <c r="O65" i="2"/>
  <c r="Q70" i="2"/>
  <c r="P65" i="2"/>
  <c r="R70" i="2"/>
  <c r="Q65" i="2"/>
  <c r="P80" i="2"/>
  <c r="R83" i="2"/>
  <c r="O131" i="2"/>
  <c r="Q136" i="2"/>
  <c r="R65" i="2"/>
  <c r="O75" i="2"/>
  <c r="Q80" i="2"/>
  <c r="N83" i="2"/>
  <c r="O121" i="2"/>
  <c r="P131" i="2"/>
  <c r="R136" i="2"/>
  <c r="P75" i="2"/>
  <c r="R80" i="2"/>
  <c r="P121" i="2"/>
  <c r="Q131" i="2"/>
  <c r="P24" i="2"/>
  <c r="Q75" i="2"/>
  <c r="Q121" i="2"/>
  <c r="R131" i="2"/>
  <c r="O24" i="2"/>
  <c r="O19" i="2"/>
  <c r="Q24" i="2"/>
  <c r="R75" i="2"/>
  <c r="R121" i="2"/>
  <c r="N131" i="2"/>
  <c r="O126" i="2"/>
  <c r="N24" i="2"/>
  <c r="N139" i="2"/>
  <c r="N136" i="2"/>
  <c r="N121" i="2"/>
  <c r="N80" i="2"/>
  <c r="N70" i="2"/>
  <c r="N65" i="2"/>
  <c r="N14" i="2"/>
  <c r="N19" i="2"/>
  <c r="N50" i="2" l="1"/>
  <c r="O162" i="2"/>
  <c r="P162" i="2"/>
  <c r="R162" i="2"/>
  <c r="Q162" i="2"/>
  <c r="N162" i="2"/>
  <c r="N11" i="2"/>
  <c r="N10" i="2"/>
  <c r="N9" i="2" l="1"/>
</calcChain>
</file>

<file path=xl/sharedStrings.xml><?xml version="1.0" encoding="utf-8"?>
<sst xmlns="http://schemas.openxmlformats.org/spreadsheetml/2006/main" count="433" uniqueCount="83">
  <si>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</si>
  <si>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</si>
  <si>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</si>
  <si>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</si>
  <si>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</si>
  <si>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</si>
  <si>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</si>
  <si>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</si>
  <si>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</si>
  <si>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</si>
  <si>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</si>
  <si>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</si>
  <si>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</si>
  <si>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</si>
  <si>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</si>
  <si>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</si>
  <si>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</si>
  <si>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</si>
  <si>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</si>
  <si>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</si>
  <si>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</si>
  <si>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</si>
  <si>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</si>
  <si>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</si>
  <si>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</si>
  <si>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</si>
  <si>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</si>
  <si>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</si>
  <si>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</si>
  <si>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</si>
  <si>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</si>
  <si>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Regular </t>
  </si>
  <si>
    <t>Diff GF</t>
  </si>
  <si>
    <t>General Fund</t>
  </si>
  <si>
    <t>Claims Payment Error</t>
  </si>
  <si>
    <t>DRUG MEDI-CAL PROGRAM COST SETTLEMENT</t>
  </si>
  <si>
    <t>Diff FF</t>
  </si>
  <si>
    <t xml:space="preserve">DRUG MEDI-CAL ANNUAL RATE ADJUSTMENT </t>
  </si>
  <si>
    <t>Base 65</t>
  </si>
  <si>
    <t>Regular 63</t>
  </si>
  <si>
    <t>Other</t>
  </si>
  <si>
    <t>PHP Counties</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</si>
  <si>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</si>
  <si>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</si>
  <si>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</si>
  <si>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COVID-19 BEHAVIORAL HEALTH**</t>
  </si>
  <si>
    <t>DRUG MEDI-CAL MAT BENEFIT</t>
  </si>
  <si>
    <t>Fiscal Year 2020-21, November 2020 Estimate Compared to May 2021 Estimate</t>
  </si>
  <si>
    <t>Base 60</t>
  </si>
  <si>
    <t>Base 61</t>
  </si>
  <si>
    <t>Base 62</t>
  </si>
  <si>
    <t>Regular 59</t>
  </si>
  <si>
    <t>Regular 66</t>
  </si>
  <si>
    <t>Regular 173</t>
  </si>
  <si>
    <t>Regular 244</t>
  </si>
  <si>
    <t>STATE ONLY CLAIMING ADJUSTMENT - SMHS AND DMC***</t>
  </si>
  <si>
    <t>OA 16</t>
  </si>
  <si>
    <t>OA 17</t>
  </si>
  <si>
    <t>OA 44</t>
  </si>
  <si>
    <t>Regular 64</t>
  </si>
  <si>
    <t>May 2021 Estimate, FY 2020-21 Compared to FY 2021-22</t>
  </si>
  <si>
    <t>May 2021 POLICY CHANGE</t>
  </si>
  <si>
    <t>November 2020 (N20) Estimate for FY 2020-21</t>
  </si>
  <si>
    <t>May 2021 (M21) Estimate for FY 2020-21</t>
  </si>
  <si>
    <t>N20 TF</t>
  </si>
  <si>
    <t>N20 GF</t>
  </si>
  <si>
    <t>N20 FF</t>
  </si>
  <si>
    <t>N20 CF</t>
  </si>
  <si>
    <t xml:space="preserve">N20 CASELOAD </t>
  </si>
  <si>
    <t xml:space="preserve">M21 TF </t>
  </si>
  <si>
    <t>M21 GF</t>
  </si>
  <si>
    <t>M21 FF</t>
  </si>
  <si>
    <r>
      <t>M21 CF</t>
    </r>
    <r>
      <rPr>
        <b/>
        <vertAlign val="superscript"/>
        <sz val="12"/>
        <rFont val="Arial"/>
        <family val="2"/>
      </rPr>
      <t xml:space="preserve"> </t>
    </r>
  </si>
  <si>
    <t>M21 CASELOAD</t>
  </si>
  <si>
    <t>M21 TF</t>
  </si>
  <si>
    <t>M21 CF</t>
  </si>
  <si>
    <t xml:space="preserve">M21 CASELOAD </t>
  </si>
  <si>
    <t>May 2021 (M21) Estimate for FY 2021-22</t>
  </si>
  <si>
    <t>**The COVID-19 Behavioral Health policy change estimates the cost of establishing interim rates for certain Behavioral Health Medi-Cal programs due to impacts resulting from the Coronavirus disease 2019 (COVID-19) pandemic. Only the Drug Medi-Cal impact is shown in the table.</t>
  </si>
  <si>
    <t>***The State Only Claiming Adjustment - SMHS &amp; DMC policy change estimates the return of federal funds  to the federal government for claiming for Drug Medi-Cal provided to individuals without satisfactory immigration status in full-scope Medi-Cal coverage. Only the Drug Medi-Cal impact is shown in the table.</t>
  </si>
  <si>
    <t>Fiscal Year 2021-22, November 2020 Estimate Compared to May 2021 Estimate</t>
  </si>
  <si>
    <t>November 2020 (N20) Estimate for FY 2021-22</t>
  </si>
  <si>
    <t>DRUG MEDI-CAL PARITY RULE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</si>
</sst>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vertAlign val="superscript"/>
      <sz val="12"/>
      <name val="Arial"/>
      <family val="2"/>
    </font>
    <font>
      <sz val="11"/>
      <name val="Arial"/>
      <family val="2"/>
    </font>
    <font>
      <sz val="11"/>
      <color theme="1"/>
      <name val="Arial"/>
      <family val="2"/>
    </font>
    <font>
      <b/>
      <sz val="11"/>
      <color theme="1"/>
      <name val="Arial"/>
      <family val="2"/>
    </font>
    <font>
      <strike/>
      <sz val="11"/>
      <name val="Arial"/>
      <family val="2"/>
    </font>
    <font>
      <strike/>
      <sz val="12"/>
      <name val="Arial"/>
      <family val="2"/>
    </font>
    <font>
      <b/>
      <strike/>
      <sz val="12"/>
      <name val="Arial"/>
      <family val="2"/>
    </font>
    <font>
      <vertAlign val="superscript"/>
      <sz val="11"/>
      <name val="Arial"/>
      <family val="2"/>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right style="thin">
        <color indexed="64"/>
      </right>
      <top style="thin">
        <color theme="4" tint="0.39997558519241921"/>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right style="thin">
        <color auto="1"/>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0" fontId="4"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165" fontId="3" fillId="0" borderId="4" xfId="1" applyNumberFormat="1" applyFont="1" applyFill="1" applyBorder="1" applyAlignment="1" applyProtection="1">
      <alignment horizontal="left" indent="3"/>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3" fillId="0" borderId="17" xfId="1" applyFont="1" applyFill="1" applyBorder="1" applyAlignment="1" applyProtection="1">
      <alignment horizontal="left" indent="3"/>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4" fontId="2" fillId="0" borderId="0" xfId="2" applyNumberFormat="1" applyFont="1" applyProtection="1"/>
    <xf numFmtId="0" fontId="4"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2" fillId="0" borderId="0" xfId="1" applyFont="1" applyFill="1" applyBorder="1" applyAlignment="1" applyProtection="1">
      <alignment horizontal="left"/>
    </xf>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49" fontId="2" fillId="0" borderId="0" xfId="1" applyNumberFormat="1" applyFont="1" applyFill="1" applyAlignment="1" applyProtection="1">
      <protection hidden="1"/>
    </xf>
    <xf numFmtId="164" fontId="2" fillId="0" borderId="0" xfId="2" applyNumberFormat="1" applyFont="1" applyAlignment="1" applyProtection="1">
      <protection hidden="1"/>
    </xf>
    <xf numFmtId="5" fontId="6" fillId="0" borderId="5" xfId="1" applyNumberFormat="1" applyFont="1" applyFill="1" applyBorder="1" applyAlignment="1"/>
    <xf numFmtId="5" fontId="6" fillId="0" borderId="0" xfId="1" applyNumberFormat="1" applyFont="1" applyFill="1" applyBorder="1" applyAlignment="1"/>
    <xf numFmtId="5" fontId="6" fillId="0" borderId="3" xfId="1" applyNumberFormat="1" applyFont="1" applyFill="1" applyBorder="1" applyAlignment="1"/>
    <xf numFmtId="5" fontId="6" fillId="0" borderId="2" xfId="1" applyNumberFormat="1" applyFont="1" applyFill="1" applyBorder="1" applyAlignment="1"/>
    <xf numFmtId="0" fontId="3" fillId="0" borderId="14" xfId="1" applyFont="1" applyFill="1" applyBorder="1" applyAlignment="1" applyProtection="1">
      <alignment horizontal="left"/>
    </xf>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0" fontId="3" fillId="0" borderId="0" xfId="1" applyFont="1" applyFill="1" applyBorder="1" applyAlignment="1" applyProtection="1">
      <alignment horizontal="left"/>
    </xf>
    <xf numFmtId="0" fontId="7" fillId="0" borderId="0" xfId="1" applyFont="1" applyFill="1"/>
    <xf numFmtId="164" fontId="2" fillId="0" borderId="0" xfId="2" applyNumberFormat="1" applyFont="1" applyAlignment="1" applyProtection="1">
      <protection locked="0"/>
    </xf>
    <xf numFmtId="0" fontId="2" fillId="0" borderId="17" xfId="1" applyFont="1" applyFill="1" applyBorder="1" applyProtection="1"/>
    <xf numFmtId="165" fontId="6"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2" fillId="0" borderId="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14" xfId="5" applyNumberFormat="1" applyFont="1" applyFill="1" applyBorder="1" applyAlignment="1" applyProtection="1">
      <protection locked="0"/>
    </xf>
    <xf numFmtId="164" fontId="3" fillId="0" borderId="4" xfId="5" applyNumberFormat="1" applyFont="1" applyFill="1" applyBorder="1" applyAlignment="1" applyProtection="1">
      <alignment horizontal="right" indent="1"/>
      <protection locked="0"/>
    </xf>
    <xf numFmtId="164" fontId="3" fillId="0" borderId="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13" xfId="5" applyNumberFormat="1" applyFont="1" applyFill="1" applyBorder="1" applyAlignment="1" applyProtection="1">
      <alignment horizontal="right" inden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25" xfId="1" applyNumberFormat="1" applyFont="1" applyFill="1" applyBorder="1" applyAlignment="1" applyProtection="1">
      <alignment horizontal="left"/>
    </xf>
    <xf numFmtId="165" fontId="3" fillId="0" borderId="19" xfId="1"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3" fillId="0" borderId="8" xfId="1" applyFont="1" applyFill="1" applyBorder="1" applyAlignment="1">
      <alignment horizontal="centerContinuous"/>
    </xf>
    <xf numFmtId="0" fontId="3" fillId="0" borderId="7" xfId="1" applyFont="1" applyFill="1" applyBorder="1" applyAlignment="1">
      <alignment horizontal="centerContinuous"/>
    </xf>
    <xf numFmtId="0" fontId="3" fillId="0" borderId="6" xfId="1" applyFont="1" applyFill="1" applyBorder="1" applyAlignment="1">
      <alignment horizontal="centerContinuous"/>
    </xf>
    <xf numFmtId="0" fontId="4" fillId="0" borderId="29" xfId="1" applyFont="1" applyFill="1" applyBorder="1" applyAlignment="1" applyProtection="1">
      <protection locked="0"/>
    </xf>
    <xf numFmtId="0" fontId="4" fillId="0" borderId="13" xfId="1" applyFont="1" applyFill="1" applyBorder="1" applyAlignment="1" applyProtection="1"/>
    <xf numFmtId="0" fontId="4" fillId="0" borderId="14" xfId="1" applyFont="1" applyFill="1" applyBorder="1" applyAlignment="1" applyProtection="1"/>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0" fontId="2" fillId="0" borderId="27" xfId="1" applyFont="1" applyFill="1" applyBorder="1" applyAlignment="1" applyProtection="1">
      <alignment horizontal="left"/>
    </xf>
    <xf numFmtId="0" fontId="2" fillId="0" borderId="32" xfId="1" applyFont="1" applyFill="1" applyBorder="1" applyAlignment="1" applyProtection="1">
      <alignment horizontal="left"/>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165" fontId="3" fillId="0" borderId="27" xfId="1" applyNumberFormat="1" applyFont="1" applyFill="1" applyBorder="1" applyAlignment="1" applyProtection="1">
      <alignment horizontal="left"/>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5" fontId="2" fillId="0" borderId="0" xfId="1" applyNumberFormat="1" applyFont="1" applyAlignment="1" applyProtection="1">
      <protection locked="0"/>
    </xf>
    <xf numFmtId="5" fontId="6" fillId="0" borderId="5" xfId="1" applyNumberFormat="1" applyFont="1" applyFill="1" applyBorder="1" applyAlignment="1" applyProtection="1">
      <protection locked="0"/>
    </xf>
    <xf numFmtId="5" fontId="6" fillId="0" borderId="0" xfId="1" applyNumberFormat="1" applyFont="1" applyFill="1" applyBorder="1" applyAlignment="1" applyProtection="1">
      <protection locked="0"/>
    </xf>
    <xf numFmtId="164" fontId="6" fillId="0" borderId="4" xfId="5" applyNumberFormat="1" applyFont="1" applyFill="1" applyBorder="1" applyAlignment="1" applyProtection="1">
      <alignment horizontal="right" indent="1"/>
      <protection locked="0"/>
    </xf>
    <xf numFmtId="5" fontId="6" fillId="0" borderId="3" xfId="1" applyNumberFormat="1" applyFont="1" applyFill="1" applyBorder="1" applyAlignment="1" applyProtection="1">
      <protection locked="0"/>
    </xf>
    <xf numFmtId="5" fontId="6" fillId="0" borderId="2" xfId="1" applyNumberFormat="1" applyFont="1" applyFill="1" applyBorder="1" applyAlignment="1" applyProtection="1">
      <protection locked="0"/>
    </xf>
    <xf numFmtId="164" fontId="6" fillId="0" borderId="1" xfId="5" applyNumberFormat="1" applyFont="1" applyFill="1" applyBorder="1" applyAlignment="1" applyProtection="1">
      <alignment horizontal="right" indent="1"/>
      <protection locked="0"/>
    </xf>
    <xf numFmtId="164" fontId="2" fillId="0" borderId="14" xfId="5" applyNumberFormat="1" applyFont="1" applyFill="1" applyBorder="1" applyAlignment="1" applyProtection="1">
      <alignment horizontal="right" indent="1"/>
      <protection locked="0"/>
    </xf>
    <xf numFmtId="49" fontId="6" fillId="0" borderId="0" xfId="1" applyNumberFormat="1" applyFont="1" applyFill="1" applyAlignment="1">
      <alignment horizontal="left"/>
    </xf>
    <xf numFmtId="0" fontId="2" fillId="0" borderId="16" xfId="1" applyFont="1" applyFill="1" applyBorder="1" applyProtection="1"/>
    <xf numFmtId="0" fontId="2" fillId="0" borderId="8" xfId="1" applyFont="1" applyFill="1" applyBorder="1" applyAlignment="1" applyProtection="1">
      <alignment horizontal="left"/>
      <protection locked="0"/>
    </xf>
    <xf numFmtId="5" fontId="3" fillId="0" borderId="19" xfId="1" applyNumberFormat="1" applyFont="1" applyFill="1" applyBorder="1" applyAlignment="1" applyProtection="1">
      <protection locked="0"/>
    </xf>
    <xf numFmtId="165" fontId="3" fillId="0" borderId="0" xfId="1" applyNumberFormat="1" applyFont="1" applyFill="1" applyBorder="1" applyProtection="1"/>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5" xfId="4" applyNumberFormat="1" applyFont="1" applyFill="1" applyBorder="1" applyAlignment="1" applyProtection="1">
      <protection locked="0"/>
    </xf>
    <xf numFmtId="165" fontId="3" fillId="0" borderId="19" xfId="1" applyNumberFormat="1" applyFont="1" applyFill="1" applyBorder="1" applyProtection="1"/>
    <xf numFmtId="164" fontId="3" fillId="0" borderId="26" xfId="5" applyNumberFormat="1" applyFont="1" applyFill="1" applyBorder="1" applyAlignment="1" applyProtection="1">
      <protection locked="0"/>
    </xf>
    <xf numFmtId="5" fontId="2" fillId="0" borderId="23" xfId="4" applyNumberFormat="1" applyFont="1" applyFill="1" applyBorder="1" applyAlignment="1"/>
    <xf numFmtId="164" fontId="2" fillId="0" borderId="23" xfId="5" applyNumberFormat="1" applyFont="1" applyFill="1" applyBorder="1" applyAlignment="1"/>
    <xf numFmtId="5" fontId="2" fillId="0" borderId="0" xfId="4" applyNumberFormat="1" applyFont="1" applyFill="1" applyBorder="1" applyAlignment="1" applyProtection="1">
      <protection locked="0"/>
    </xf>
    <xf numFmtId="5" fontId="2" fillId="0" borderId="24" xfId="4" applyNumberFormat="1" applyFont="1" applyFill="1" applyBorder="1" applyAlignment="1"/>
    <xf numFmtId="164" fontId="2" fillId="0" borderId="24" xfId="5" applyNumberFormat="1" applyFont="1" applyFill="1" applyBorder="1" applyAlignment="1"/>
    <xf numFmtId="164" fontId="2" fillId="0" borderId="15" xfId="5" applyNumberFormat="1" applyFont="1" applyFill="1" applyBorder="1" applyAlignment="1" applyProtection="1">
      <protection locked="0"/>
    </xf>
    <xf numFmtId="0" fontId="3" fillId="3" borderId="0" xfId="1" applyFont="1" applyFill="1" applyBorder="1" applyAlignment="1" applyProtection="1">
      <alignment horizontal="center"/>
      <protection locked="0"/>
    </xf>
    <xf numFmtId="0" fontId="3" fillId="3" borderId="0" xfId="1" applyFont="1" applyFill="1" applyBorder="1" applyProtection="1">
      <protection locked="0"/>
    </xf>
    <xf numFmtId="5" fontId="3" fillId="3" borderId="5"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wrapText="1"/>
      <protection locked="0"/>
    </xf>
    <xf numFmtId="0" fontId="3" fillId="3" borderId="4" xfId="1" applyFont="1" applyFill="1" applyBorder="1" applyAlignment="1" applyProtection="1">
      <alignment horizontal="center"/>
      <protection locked="0"/>
    </xf>
    <xf numFmtId="164" fontId="3" fillId="3" borderId="0" xfId="2" applyNumberFormat="1" applyFont="1" applyFill="1" applyBorder="1" applyAlignment="1" applyProtection="1">
      <alignment horizontal="center"/>
      <protection locked="0"/>
    </xf>
    <xf numFmtId="164" fontId="6" fillId="0" borderId="30" xfId="5" applyNumberFormat="1" applyFont="1" applyFill="1" applyBorder="1" applyAlignment="1">
      <alignment horizontal="right" indent="1"/>
    </xf>
    <xf numFmtId="164" fontId="6" fillId="0" borderId="33" xfId="5" applyNumberFormat="1" applyFont="1" applyFill="1" applyBorder="1" applyAlignment="1">
      <alignment horizontal="right" indent="1"/>
    </xf>
    <xf numFmtId="0" fontId="2" fillId="0" borderId="29" xfId="1" applyFont="1" applyFill="1" applyBorder="1" applyAlignment="1" applyProtection="1">
      <protection locked="0"/>
    </xf>
    <xf numFmtId="164" fontId="3" fillId="0" borderId="30" xfId="5" applyNumberFormat="1" applyFont="1" applyFill="1" applyBorder="1" applyAlignment="1" applyProtection="1">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Protection="1">
      <protection locked="0"/>
    </xf>
    <xf numFmtId="0" fontId="2" fillId="0" borderId="7" xfId="1" applyFont="1" applyFill="1" applyBorder="1" applyAlignment="1" applyProtection="1">
      <alignment horizontal="left"/>
    </xf>
    <xf numFmtId="5" fontId="2" fillId="0" borderId="7" xfId="1" applyNumberFormat="1" applyFont="1" applyFill="1" applyBorder="1" applyAlignment="1" applyProtection="1"/>
    <xf numFmtId="0" fontId="2" fillId="0" borderId="7" xfId="1" applyFont="1" applyFill="1" applyBorder="1" applyProtection="1"/>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3" fillId="0" borderId="30" xfId="5" applyNumberFormat="1" applyFont="1" applyFill="1" applyBorder="1" applyAlignment="1" applyProtection="1">
      <alignment horizontal="center"/>
      <protection locked="0"/>
    </xf>
    <xf numFmtId="5" fontId="3" fillId="0" borderId="12" xfId="1" applyNumberFormat="1" applyFont="1" applyFill="1" applyBorder="1" applyAlignment="1"/>
    <xf numFmtId="5" fontId="3" fillId="0" borderId="13" xfId="1" applyNumberFormat="1" applyFont="1" applyFill="1" applyBorder="1" applyAlignment="1"/>
    <xf numFmtId="164" fontId="3" fillId="0" borderId="31" xfId="5" applyNumberFormat="1" applyFont="1" applyFill="1" applyBorder="1" applyAlignment="1">
      <alignment horizontal="right" indent="1"/>
    </xf>
    <xf numFmtId="0" fontId="3" fillId="0" borderId="0" xfId="1" applyFont="1" applyFill="1" applyBorder="1" applyAlignment="1">
      <alignment horizontal="left"/>
    </xf>
    <xf numFmtId="0" fontId="2" fillId="0" borderId="4" xfId="1" applyFont="1" applyFill="1" applyBorder="1"/>
    <xf numFmtId="0" fontId="2" fillId="0" borderId="25" xfId="1" applyFont="1" applyFill="1" applyBorder="1" applyAlignment="1" applyProtection="1">
      <alignment horizontal="left" vertical="center"/>
      <protection locked="0"/>
    </xf>
    <xf numFmtId="0" fontId="3" fillId="0" borderId="19" xfId="1" applyFont="1" applyFill="1" applyBorder="1" applyAlignment="1" applyProtection="1">
      <alignment vertical="center"/>
      <protection locked="0"/>
    </xf>
    <xf numFmtId="0" fontId="2" fillId="0" borderId="19" xfId="1" applyFont="1" applyFill="1" applyBorder="1" applyAlignment="1" applyProtection="1">
      <alignment vertical="center"/>
    </xf>
    <xf numFmtId="5" fontId="3" fillId="0" borderId="18" xfId="1" applyNumberFormat="1" applyFont="1" applyFill="1" applyBorder="1" applyAlignment="1" applyProtection="1">
      <alignment vertical="center"/>
      <protection locked="0"/>
    </xf>
    <xf numFmtId="5" fontId="3" fillId="0" borderId="19" xfId="1" applyNumberFormat="1" applyFont="1" applyFill="1" applyBorder="1" applyAlignment="1" applyProtection="1">
      <alignment vertical="center"/>
      <protection locked="0"/>
    </xf>
    <xf numFmtId="164" fontId="3" fillId="0" borderId="19" xfId="5" applyNumberFormat="1" applyFont="1" applyFill="1" applyBorder="1" applyAlignment="1" applyProtection="1">
      <alignment horizontal="right" vertical="center"/>
      <protection locked="0"/>
    </xf>
    <xf numFmtId="164" fontId="3" fillId="0" borderId="20" xfId="5" applyNumberFormat="1" applyFont="1" applyFill="1" applyBorder="1" applyAlignment="1" applyProtection="1">
      <alignment horizontal="right" vertical="center"/>
      <protection locked="0"/>
    </xf>
    <xf numFmtId="164" fontId="3" fillId="0" borderId="26" xfId="5" applyNumberFormat="1" applyFont="1" applyFill="1" applyBorder="1" applyAlignment="1" applyProtection="1">
      <alignment horizontal="right" vertical="center"/>
      <protection locked="0"/>
    </xf>
    <xf numFmtId="0" fontId="2" fillId="0" borderId="25" xfId="1" applyFont="1" applyFill="1" applyBorder="1" applyAlignment="1" applyProtection="1">
      <alignment horizontal="left" vertical="center" wrapText="1"/>
      <protection locked="0"/>
    </xf>
    <xf numFmtId="0" fontId="3" fillId="0" borderId="20" xfId="1" applyFont="1" applyFill="1" applyBorder="1" applyAlignment="1" applyProtection="1">
      <alignment vertical="center"/>
    </xf>
    <xf numFmtId="164" fontId="3" fillId="0" borderId="20" xfId="5" applyNumberFormat="1" applyFont="1" applyFill="1" applyBorder="1" applyAlignment="1" applyProtection="1">
      <alignment vertical="center"/>
      <protection locked="0"/>
    </xf>
    <xf numFmtId="0" fontId="2" fillId="0" borderId="24" xfId="1" applyNumberFormat="1" applyFont="1" applyBorder="1" applyAlignment="1">
      <alignment horizontal="left"/>
    </xf>
    <xf numFmtId="0" fontId="3" fillId="0" borderId="35" xfId="1" applyNumberFormat="1" applyFont="1" applyBorder="1" applyAlignment="1"/>
    <xf numFmtId="0" fontId="3" fillId="0" borderId="36" xfId="1" applyNumberFormat="1" applyFont="1" applyBorder="1" applyAlignment="1"/>
    <xf numFmtId="0" fontId="2" fillId="0" borderId="21" xfId="1" applyNumberFormat="1" applyFont="1" applyBorder="1" applyAlignment="1">
      <alignment horizontal="left"/>
    </xf>
    <xf numFmtId="0" fontId="2" fillId="0" borderId="34" xfId="1" applyNumberFormat="1" applyFont="1" applyBorder="1" applyAlignment="1"/>
    <xf numFmtId="0" fontId="2" fillId="0" borderId="38" xfId="1" applyNumberFormat="1" applyFont="1" applyBorder="1" applyAlignment="1">
      <alignment horizontal="left"/>
    </xf>
    <xf numFmtId="0" fontId="2" fillId="0" borderId="22" xfId="1" applyNumberFormat="1" applyFont="1" applyBorder="1" applyAlignment="1">
      <alignment horizontal="left"/>
    </xf>
    <xf numFmtId="0" fontId="2" fillId="0" borderId="23" xfId="1" applyNumberFormat="1" applyFont="1" applyBorder="1" applyAlignment="1">
      <alignment horizontal="left"/>
    </xf>
    <xf numFmtId="0" fontId="3" fillId="0" borderId="35" xfId="1" applyNumberFormat="1" applyFont="1" applyBorder="1" applyAlignment="1">
      <alignment horizontal="left"/>
    </xf>
    <xf numFmtId="0" fontId="3" fillId="0" borderId="36" xfId="1" applyNumberFormat="1" applyFont="1" applyBorder="1" applyAlignment="1">
      <alignment horizontal="left"/>
    </xf>
    <xf numFmtId="0" fontId="2" fillId="0" borderId="21" xfId="1" applyNumberFormat="1" applyFont="1" applyBorder="1" applyAlignment="1"/>
    <xf numFmtId="0" fontId="2" fillId="0" borderId="22" xfId="1" applyNumberFormat="1" applyFont="1" applyBorder="1" applyAlignment="1"/>
    <xf numFmtId="0" fontId="2" fillId="0" borderId="37" xfId="1" applyNumberFormat="1" applyFont="1" applyBorder="1" applyAlignment="1"/>
    <xf numFmtId="0" fontId="2" fillId="0" borderId="23" xfId="1" applyNumberFormat="1" applyFont="1" applyBorder="1" applyAlignment="1"/>
    <xf numFmtId="1" fontId="2" fillId="0" borderId="24" xfId="1" applyNumberFormat="1" applyFont="1" applyBorder="1" applyAlignment="1">
      <alignment horizontal="left"/>
    </xf>
    <xf numFmtId="1" fontId="2" fillId="0" borderId="38" xfId="1" applyNumberFormat="1" applyFont="1" applyBorder="1" applyAlignment="1">
      <alignment horizontal="left"/>
    </xf>
    <xf numFmtId="0" fontId="3" fillId="0" borderId="21" xfId="1" applyNumberFormat="1" applyFont="1" applyBorder="1" applyAlignment="1">
      <alignment horizontal="left"/>
    </xf>
    <xf numFmtId="0" fontId="2" fillId="0" borderId="16" xfId="1" applyFont="1" applyFill="1" applyBorder="1" applyAlignment="1" applyProtection="1">
      <alignment horizontal="left"/>
    </xf>
    <xf numFmtId="164" fontId="2" fillId="0" borderId="16" xfId="5" applyNumberFormat="1" applyFont="1" applyFill="1" applyBorder="1" applyAlignment="1" applyProtection="1">
      <alignment horizontal="right" indent="1"/>
      <protection locked="0"/>
    </xf>
    <xf numFmtId="5" fontId="3" fillId="3" borderId="24" xfId="1" applyNumberFormat="1" applyFont="1" applyFill="1" applyBorder="1" applyAlignment="1">
      <alignment horizontal="center"/>
    </xf>
    <xf numFmtId="5" fontId="3" fillId="3" borderId="21" xfId="1" applyNumberFormat="1" applyFont="1" applyFill="1" applyBorder="1" applyAlignment="1">
      <alignment horizontal="center"/>
    </xf>
    <xf numFmtId="5" fontId="3" fillId="3" borderId="21" xfId="1" applyNumberFormat="1" applyFont="1" applyFill="1" applyBorder="1" applyAlignment="1">
      <alignment horizontal="center" wrapText="1"/>
    </xf>
    <xf numFmtId="0" fontId="3" fillId="3" borderId="34" xfId="1" applyNumberFormat="1" applyFont="1" applyFill="1" applyBorder="1" applyAlignment="1">
      <alignment horizontal="center"/>
    </xf>
    <xf numFmtId="164" fontId="2" fillId="0" borderId="16" xfId="5" applyNumberFormat="1" applyFont="1" applyFill="1" applyBorder="1" applyAlignment="1" applyProtection="1">
      <protection locked="0"/>
    </xf>
    <xf numFmtId="164" fontId="3" fillId="0" borderId="0" xfId="5" applyNumberFormat="1" applyFont="1" applyFill="1" applyBorder="1" applyAlignment="1" applyProtection="1">
      <protection locked="0"/>
    </xf>
    <xf numFmtId="5" fontId="10" fillId="0" borderId="0" xfId="1" applyNumberFormat="1" applyFont="1" applyAlignment="1" applyProtection="1">
      <protection locked="0"/>
    </xf>
    <xf numFmtId="0" fontId="11" fillId="0" borderId="0" xfId="1" applyFont="1" applyFill="1" applyAlignment="1" applyProtection="1">
      <protection locked="0"/>
    </xf>
    <xf numFmtId="49" fontId="10" fillId="0" borderId="0" xfId="1" applyNumberFormat="1" applyFont="1" applyFill="1" applyAlignment="1" applyProtection="1">
      <alignment horizontal="left"/>
      <protection locked="0"/>
    </xf>
    <xf numFmtId="164" fontId="10" fillId="0" borderId="0" xfId="2" applyNumberFormat="1" applyFont="1" applyAlignment="1" applyProtection="1">
      <protection locked="0"/>
    </xf>
    <xf numFmtId="164" fontId="2" fillId="0" borderId="0" xfId="2" applyNumberFormat="1" applyFont="1" applyAlignment="1" applyProtection="1">
      <alignment horizontal="centerContinuous"/>
    </xf>
    <xf numFmtId="0" fontId="3" fillId="0" borderId="13" xfId="1" applyFont="1" applyFill="1" applyBorder="1" applyProtection="1">
      <protection locked="0"/>
    </xf>
    <xf numFmtId="0" fontId="2" fillId="0" borderId="17" xfId="1" applyFont="1" applyFill="1" applyBorder="1"/>
    <xf numFmtId="0" fontId="10" fillId="0" borderId="0" xfId="1" applyFont="1" applyFill="1" applyProtection="1">
      <protection locked="0"/>
    </xf>
    <xf numFmtId="0" fontId="9" fillId="0" borderId="0" xfId="1" applyFont="1"/>
    <xf numFmtId="0" fontId="9" fillId="0" borderId="0" xfId="1" applyFont="1" applyFill="1"/>
    <xf numFmtId="0" fontId="9" fillId="0" borderId="0" xfId="1" applyFont="1" applyProtection="1">
      <protection locked="0"/>
    </xf>
    <xf numFmtId="5" fontId="9" fillId="0" borderId="0" xfId="1" applyNumberFormat="1" applyFont="1" applyAlignment="1" applyProtection="1">
      <protection locked="0"/>
    </xf>
    <xf numFmtId="0" fontId="10" fillId="0" borderId="0" xfId="1" applyFont="1" applyAlignment="1" applyProtection="1">
      <protection locked="0"/>
    </xf>
    <xf numFmtId="0" fontId="6" fillId="0" borderId="0" xfId="1" applyFont="1" applyFill="1"/>
    <xf numFmtId="0" fontId="6" fillId="0" borderId="0" xfId="1" applyFont="1" applyProtection="1">
      <protection locked="0"/>
    </xf>
    <xf numFmtId="5" fontId="6" fillId="0" borderId="0" xfId="1" applyNumberFormat="1" applyFont="1" applyAlignment="1" applyProtection="1">
      <protection locked="0"/>
    </xf>
    <xf numFmtId="164" fontId="3" fillId="3" borderId="33" xfId="2" applyNumberFormat="1" applyFont="1" applyFill="1" applyBorder="1" applyAlignment="1" applyProtection="1">
      <alignment horizontal="center"/>
      <protection locked="0"/>
    </xf>
    <xf numFmtId="0" fontId="2" fillId="0" borderId="36" xfId="1" applyNumberFormat="1" applyFont="1" applyBorder="1" applyAlignment="1"/>
    <xf numFmtId="0" fontId="12" fillId="0" borderId="0" xfId="1" applyFont="1" applyFill="1" applyAlignment="1">
      <alignment horizontal="right"/>
    </xf>
    <xf numFmtId="164" fontId="2" fillId="0" borderId="6" xfId="2" applyNumberFormat="1" applyFont="1" applyBorder="1" applyProtection="1"/>
    <xf numFmtId="164" fontId="3" fillId="3" borderId="28" xfId="2" applyNumberFormat="1" applyFont="1" applyFill="1" applyBorder="1" applyAlignment="1" applyProtection="1">
      <alignment horizontal="center"/>
      <protection locked="0"/>
    </xf>
    <xf numFmtId="0" fontId="6" fillId="0" borderId="0" xfId="1" applyFont="1" applyProtection="1"/>
    <xf numFmtId="5" fontId="6" fillId="0" borderId="0" xfId="1" applyNumberFormat="1" applyFont="1" applyAlignment="1" applyProtection="1"/>
    <xf numFmtId="5" fontId="2" fillId="0" borderId="0" xfId="1" applyNumberFormat="1" applyFont="1" applyAlignment="1" applyProtection="1"/>
    <xf numFmtId="0" fontId="2" fillId="0" borderId="0" xfId="1" applyFont="1" applyProtection="1"/>
    <xf numFmtId="0" fontId="6" fillId="0" borderId="0" xfId="1" applyFont="1"/>
    <xf numFmtId="0" fontId="2" fillId="0" borderId="0" xfId="1" applyFont="1" applyAlignment="1" applyProtection="1">
      <protection hidden="1"/>
    </xf>
    <xf numFmtId="5" fontId="2" fillId="0" borderId="0" xfId="1" applyNumberFormat="1" applyFont="1" applyAlignment="1" applyProtection="1">
      <protection hidden="1"/>
    </xf>
    <xf numFmtId="0" fontId="2" fillId="0" borderId="0" xfId="1" applyFont="1" applyAlignment="1" applyProtection="1">
      <alignment horizontal="left"/>
      <protection hidden="1"/>
    </xf>
    <xf numFmtId="0" fontId="2" fillId="0" borderId="0" xfId="1" applyFont="1" applyProtection="1">
      <protection hidden="1"/>
    </xf>
    <xf numFmtId="164" fontId="2" fillId="0" borderId="0" xfId="2" applyNumberFormat="1" applyFont="1" applyProtection="1">
      <protection hidden="1"/>
    </xf>
    <xf numFmtId="43" fontId="2" fillId="0" borderId="13" xfId="5" applyFont="1" applyFill="1" applyBorder="1" applyAlignment="1" applyProtection="1">
      <protection locked="0"/>
    </xf>
    <xf numFmtId="164" fontId="2" fillId="0" borderId="13" xfId="5" applyNumberFormat="1" applyFont="1" applyFill="1" applyBorder="1" applyAlignment="1" applyProtection="1">
      <protection locked="0"/>
    </xf>
    <xf numFmtId="43" fontId="2" fillId="0" borderId="0" xfId="5" applyFont="1" applyFill="1" applyBorder="1" applyAlignment="1" applyProtection="1">
      <protection locked="0"/>
    </xf>
    <xf numFmtId="0" fontId="6" fillId="0" borderId="0" xfId="1" applyFont="1" applyFill="1" applyBorder="1" applyAlignment="1" applyProtection="1">
      <alignment horizontal="left"/>
    </xf>
    <xf numFmtId="0" fontId="6" fillId="0" borderId="0" xfId="1" applyFont="1" applyFill="1" applyBorder="1" applyProtection="1"/>
    <xf numFmtId="0" fontId="13" fillId="0" borderId="0" xfId="1" applyFont="1" applyFill="1" applyBorder="1" applyAlignment="1" applyProtection="1">
      <alignment horizontal="left" indent="3"/>
      <protection locked="0"/>
    </xf>
    <xf numFmtId="164" fontId="6" fillId="0" borderId="0" xfId="5" applyNumberFormat="1" applyFont="1" applyFill="1" applyBorder="1" applyAlignment="1" applyProtection="1">
      <protection locked="0"/>
    </xf>
    <xf numFmtId="5" fontId="6" fillId="0" borderId="0" xfId="4" applyNumberFormat="1" applyFont="1" applyFill="1" applyBorder="1" applyAlignment="1" applyProtection="1">
      <protection locked="0"/>
    </xf>
    <xf numFmtId="49" fontId="6" fillId="0" borderId="0" xfId="1" applyNumberFormat="1" applyFont="1" applyFill="1" applyAlignment="1" applyProtection="1">
      <protection locked="0"/>
    </xf>
    <xf numFmtId="0" fontId="6" fillId="0" borderId="0" xfId="1" applyFont="1" applyAlignment="1" applyProtection="1">
      <alignment horizontal="left"/>
    </xf>
    <xf numFmtId="0" fontId="13" fillId="0" borderId="0" xfId="1" applyFont="1" applyFill="1" applyBorder="1" applyAlignment="1" applyProtection="1">
      <alignment horizontal="left"/>
    </xf>
    <xf numFmtId="0" fontId="8" fillId="0" borderId="0" xfId="1" applyFont="1" applyFill="1" applyAlignment="1">
      <alignment horizontal="left"/>
    </xf>
    <xf numFmtId="5" fontId="10" fillId="0" borderId="0" xfId="1" applyNumberFormat="1" applyFont="1" applyFill="1" applyAlignment="1" applyProtection="1">
      <alignment horizontal="left"/>
      <protection locked="0"/>
    </xf>
    <xf numFmtId="0" fontId="2" fillId="0" borderId="0" xfId="1" applyFont="1" applyFill="1" applyProtection="1">
      <protection locked="0" hidden="1"/>
    </xf>
    <xf numFmtId="0" fontId="2" fillId="0" borderId="0" xfId="1" applyFont="1" applyProtection="1">
      <protection locked="0" hidden="1"/>
    </xf>
    <xf numFmtId="0" fontId="3" fillId="0" borderId="0" xfId="1" applyFont="1" applyFill="1" applyProtection="1">
      <protection locked="0" hidden="1"/>
    </xf>
    <xf numFmtId="0" fontId="3" fillId="0" borderId="0" xfId="1" applyFont="1" applyProtection="1">
      <protection locked="0" hidden="1"/>
    </xf>
    <xf numFmtId="0" fontId="2" fillId="0" borderId="0" xfId="1" applyFont="1" applyFill="1" applyBorder="1" applyProtection="1">
      <protection locked="0" hidden="1"/>
    </xf>
    <xf numFmtId="0" fontId="2" fillId="0" borderId="0" xfId="1" applyFont="1" applyFill="1" applyAlignment="1" applyProtection="1">
      <alignment vertical="center"/>
      <protection locked="0" hidden="1"/>
    </xf>
    <xf numFmtId="0" fontId="2" fillId="0" borderId="0" xfId="1" applyFont="1" applyAlignment="1" applyProtection="1">
      <alignment vertical="center"/>
      <protection locked="0" hidden="1"/>
    </xf>
    <xf numFmtId="165" fontId="3" fillId="0" borderId="0" xfId="1" applyNumberFormat="1" applyFont="1" applyFill="1" applyBorder="1" applyProtection="1">
      <protection locked="0" hidden="1"/>
    </xf>
    <xf numFmtId="0" fontId="10" fillId="0" borderId="0" xfId="1" applyFont="1" applyFill="1" applyProtection="1">
      <protection locked="0" hidden="1"/>
    </xf>
    <xf numFmtId="0" fontId="10" fillId="0" borderId="0" xfId="1" applyFont="1" applyProtection="1">
      <protection locked="0" hidden="1"/>
    </xf>
    <xf numFmtId="164" fontId="2" fillId="0" borderId="0" xfId="1" applyNumberFormat="1" applyFont="1" applyFill="1" applyProtection="1">
      <protection locked="0" hidden="1"/>
    </xf>
    <xf numFmtId="0" fontId="2" fillId="2" borderId="0" xfId="1" applyFont="1" applyFill="1" applyProtection="1">
      <protection locked="0" hidden="1"/>
    </xf>
    <xf numFmtId="0" fontId="6" fillId="0" borderId="0" xfId="1" applyFont="1" applyFill="1" applyBorder="1" applyProtection="1">
      <protection locked="0" hidden="1"/>
    </xf>
    <xf numFmtId="0" fontId="6" fillId="0" borderId="0" xfId="1" applyFont="1" applyFill="1" applyProtection="1">
      <protection locked="0" hidden="1"/>
    </xf>
    <xf numFmtId="0" fontId="6" fillId="0" borderId="0" xfId="1" applyFont="1" applyProtection="1">
      <protection locked="0" hidden="1"/>
    </xf>
    <xf numFmtId="0" fontId="2" fillId="0" borderId="0" xfId="1" applyFont="1" applyBorder="1" applyProtection="1">
      <protection locked="0" hidden="1"/>
    </xf>
    <xf numFmtId="5" fontId="2" fillId="0" borderId="0" xfId="1" applyNumberFormat="1" applyFont="1" applyFill="1" applyBorder="1" applyAlignment="1" applyProtection="1">
      <protection locked="0" hidden="1"/>
    </xf>
    <xf numFmtId="164" fontId="2" fillId="0" borderId="0" xfId="2" applyNumberFormat="1" applyFont="1" applyFill="1" applyBorder="1" applyAlignment="1" applyProtection="1">
      <alignment horizontal="right" indent="1"/>
      <protection locked="0" hidden="1"/>
    </xf>
    <xf numFmtId="0" fontId="2" fillId="2" borderId="0" xfId="1" applyFont="1" applyFill="1" applyBorder="1" applyProtection="1">
      <protection locked="0" hidden="1"/>
    </xf>
    <xf numFmtId="49" fontId="6" fillId="0" borderId="0" xfId="1" applyNumberFormat="1" applyFont="1" applyFill="1" applyAlignment="1" applyProtection="1">
      <alignment horizontal="left"/>
      <protection hidden="1"/>
    </xf>
  </cellXfs>
  <cellStyles count="6">
    <cellStyle name="Comma" xfId="5" builtinId="3"/>
    <cellStyle name="Comma 17 7 2" xfId="2"/>
    <cellStyle name="Comma 2" xfId="3"/>
    <cellStyle name="Currency 10 7 2" xfId="4"/>
    <cellStyle name="Normal" xfId="0" builtinId="0"/>
    <cellStyle name="Normal 16 7 2" xfId="1"/>
  </cellStyles>
  <dxfs count="22">
    <dxf>
      <font>
        <strike val="0"/>
        <outline val="0"/>
        <shadow val="0"/>
        <color auto="1"/>
        <name val="Arial"/>
        <scheme val="none"/>
      </font>
      <numFmt numFmtId="164" formatCode="_(* #,##0_);_(* \(#,##0\);_(* &quot;-&quot;??_);_(@_)"/>
      <border diagonalUp="0" diagonalDown="0" outline="0">
        <left/>
        <right style="medium">
          <color indexed="64"/>
        </right>
        <top/>
        <bottom/>
      </border>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164" formatCode="_(* #,##0_);_(* \(#,##0\);_(* &quot;-&quot;??_);_(@_)"/>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164" formatCode="_(* #,##0_);_(* \(#,##0\);_(* &quot;-&quot;??_);_(@_)"/>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color auto="1"/>
        <name val="Arial"/>
        <scheme val="none"/>
      </font>
      <numFmt numFmtId="9" formatCode="&quot;$&quot;#,##0_);\(&quot;$&quot;#,##0\)"/>
      <protection locked="0" hidden="0"/>
    </dxf>
    <dxf>
      <font>
        <strike val="0"/>
        <outline val="0"/>
        <shadow val="0"/>
        <u val="none"/>
        <vertAlign val="baseline"/>
        <sz val="12"/>
        <color auto="1"/>
        <name val="Arial"/>
        <scheme val="none"/>
      </font>
      <protection locked="0" hidden="0"/>
    </dxf>
    <dxf>
      <font>
        <strike val="0"/>
        <outline val="0"/>
        <shadow val="0"/>
        <u val="none"/>
        <vertAlign val="baseline"/>
        <sz val="12"/>
        <color auto="1"/>
        <name val="Arial"/>
        <scheme val="none"/>
      </font>
      <protection locked="0" hidden="0"/>
    </dxf>
    <dxf>
      <font>
        <strike val="0"/>
        <outline val="0"/>
        <shadow val="0"/>
        <u val="none"/>
        <vertAlign val="baseline"/>
        <sz val="12"/>
        <color auto="1"/>
        <name val="Arial"/>
        <scheme val="none"/>
      </font>
      <border diagonalUp="0" diagonalDown="0" outline="0">
        <left style="medium">
          <color indexed="64"/>
        </left>
        <right/>
        <top/>
        <bottom/>
      </border>
      <protection locked="0" hidden="0"/>
    </dxf>
    <dxf>
      <border outline="0">
        <left style="thin">
          <color indexed="64"/>
        </left>
        <right style="thin">
          <color auto="1"/>
        </right>
        <bottom style="medium">
          <color indexed="64"/>
        </bottom>
      </border>
    </dxf>
    <dxf>
      <font>
        <strike val="0"/>
        <outline val="0"/>
        <shadow val="0"/>
        <color auto="1"/>
        <name val="Arial"/>
        <scheme val="none"/>
      </font>
      <protection locked="0" hidden="0"/>
    </dxf>
    <dxf>
      <border outline="0">
        <bottom style="thin">
          <color indexed="64"/>
        </bottom>
      </border>
    </dxf>
    <dxf>
      <font>
        <strike val="0"/>
        <outline val="0"/>
        <shadow val="0"/>
        <color auto="1"/>
        <name val="Arial"/>
        <scheme val="none"/>
      </font>
      <fill>
        <patternFill patternType="solid">
          <fgColor indexed="64"/>
          <bgColor theme="0"/>
        </patternFill>
      </fill>
      <protection locked="0"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53" totalsRowShown="0" headerRowDxfId="21" dataDxfId="19" headerRowBorderDxfId="20" tableBorderDxfId="18">
  <autoFilter ref="A8:R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20 TF" dataDxfId="14"/>
    <tableColumn id="5" name="N20 GF" dataDxfId="13"/>
    <tableColumn id="6" name="N20 FF" dataDxfId="12"/>
    <tableColumn id="7" name="N20 CF" dataDxfId="11"/>
    <tableColumn id="8" name="N20 CASELOAD " dataDxfId="10" dataCellStyle="Comma"/>
    <tableColumn id="9" name="M21 TF " dataDxfId="9"/>
    <tableColumn id="10" name="M21 GF" dataDxfId="8"/>
    <tableColumn id="11" name="M21 FF" dataDxfId="7"/>
    <tableColumn id="12" name="M21 CF " dataDxfId="6"/>
    <tableColumn id="13" name="M21 CASELOAD" dataDxfId="5" dataCellStyle="Comma"/>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dataCellStyle="Comma">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257"/>
  <sheetViews>
    <sheetView tabSelected="1" zoomScale="80" zoomScaleNormal="80" workbookViewId="0">
      <selection activeCell="C3" sqref="C3"/>
    </sheetView>
  </sheetViews>
  <sheetFormatPr defaultColWidth="0" defaultRowHeight="15.5" zeroHeight="1" x14ac:dyDescent="0.35"/>
  <cols>
    <col min="1" max="1" width="14.453125" style="231" customWidth="1"/>
    <col min="2" max="2" width="22.453125" style="232" customWidth="1"/>
    <col min="3" max="3" width="52.54296875" style="232" customWidth="1"/>
    <col min="4" max="4" width="16.54296875" style="230" customWidth="1"/>
    <col min="5" max="5" width="15.453125" style="230" customWidth="1"/>
    <col min="6" max="7" width="16.54296875" style="230" customWidth="1"/>
    <col min="8" max="8" width="18.453125" style="232" customWidth="1"/>
    <col min="9" max="10" width="16.54296875" style="230" customWidth="1"/>
    <col min="11" max="11" width="16.453125" style="230" customWidth="1"/>
    <col min="12" max="12" width="15.453125" style="230" customWidth="1"/>
    <col min="13" max="13" width="18.453125" style="232" customWidth="1"/>
    <col min="14" max="14" width="17.54296875" style="230" customWidth="1"/>
    <col min="15" max="15" width="16.54296875" style="230" customWidth="1"/>
    <col min="16" max="17" width="16.453125" style="230" customWidth="1"/>
    <col min="18" max="18" width="19.453125" style="233" customWidth="1"/>
    <col min="19" max="20" width="9.453125" style="247" hidden="1"/>
    <col min="21" max="21" width="12.453125" style="247" hidden="1"/>
    <col min="22" max="59" width="8.54296875" style="247" hidden="1"/>
    <col min="60" max="16384" width="8.54296875" style="248" hidden="1"/>
  </cols>
  <sheetData>
    <row r="1" spans="1:59" x14ac:dyDescent="0.35">
      <c r="A1" s="1" t="s">
        <v>20</v>
      </c>
      <c r="B1" s="1"/>
      <c r="C1" s="1"/>
      <c r="D1" s="1"/>
      <c r="E1" s="1"/>
      <c r="F1" s="1"/>
      <c r="G1" s="1"/>
      <c r="H1" s="1"/>
      <c r="I1" s="1"/>
      <c r="J1" s="1"/>
      <c r="K1" s="1"/>
      <c r="L1" s="1"/>
      <c r="M1" s="1"/>
      <c r="N1" s="1"/>
      <c r="O1" s="1"/>
      <c r="P1" s="1"/>
      <c r="Q1" s="1"/>
      <c r="R1" s="1"/>
    </row>
    <row r="2" spans="1:59" x14ac:dyDescent="0.35">
      <c r="A2" s="1" t="s">
        <v>19</v>
      </c>
      <c r="B2" s="1"/>
      <c r="C2" s="1"/>
      <c r="D2" s="1"/>
      <c r="E2" s="1"/>
      <c r="F2" s="1"/>
      <c r="G2" s="1"/>
      <c r="H2" s="1"/>
      <c r="I2" s="1"/>
      <c r="J2" s="1"/>
      <c r="K2" s="1"/>
      <c r="L2" s="1"/>
      <c r="M2" s="1"/>
      <c r="N2" s="1"/>
      <c r="O2" s="1"/>
      <c r="P2" s="1"/>
      <c r="Q2" s="1"/>
      <c r="R2" s="1"/>
    </row>
    <row r="3" spans="1:59" x14ac:dyDescent="0.35">
      <c r="A3" s="6" t="s">
        <v>18</v>
      </c>
      <c r="B3" s="1"/>
      <c r="C3" s="1"/>
      <c r="D3" s="1"/>
      <c r="E3" s="1"/>
      <c r="F3" s="1"/>
      <c r="G3" s="1"/>
      <c r="H3" s="1"/>
      <c r="I3" s="1"/>
      <c r="J3" s="1"/>
      <c r="K3" s="1"/>
      <c r="L3" s="1"/>
      <c r="M3" s="1"/>
      <c r="N3" s="1"/>
      <c r="O3" s="1"/>
      <c r="P3" s="1"/>
      <c r="Q3" s="1"/>
      <c r="R3" s="1"/>
    </row>
    <row r="4" spans="1:59" x14ac:dyDescent="0.35">
      <c r="A4" s="1" t="s">
        <v>17</v>
      </c>
      <c r="B4" s="1"/>
      <c r="C4" s="1"/>
      <c r="D4" s="1"/>
      <c r="E4" s="1"/>
      <c r="F4" s="1"/>
      <c r="G4" s="1"/>
      <c r="H4" s="1"/>
      <c r="I4" s="1"/>
      <c r="J4" s="1"/>
      <c r="K4" s="1"/>
      <c r="L4" s="1"/>
      <c r="M4" s="1"/>
      <c r="N4" s="1"/>
      <c r="O4" s="1"/>
      <c r="P4" s="1"/>
      <c r="Q4" s="1"/>
      <c r="R4" s="1"/>
    </row>
    <row r="5" spans="1:59" x14ac:dyDescent="0.35">
      <c r="A5" s="7" t="s">
        <v>13</v>
      </c>
      <c r="B5" s="2"/>
      <c r="C5" s="2"/>
      <c r="D5" s="3"/>
      <c r="E5" s="3"/>
      <c r="F5" s="3"/>
      <c r="G5" s="4"/>
      <c r="H5" s="2"/>
      <c r="I5" s="4"/>
      <c r="J5" s="4"/>
      <c r="K5" s="4"/>
      <c r="L5" s="4"/>
      <c r="M5" s="2"/>
      <c r="N5" s="4"/>
      <c r="O5" s="4"/>
      <c r="P5" s="4"/>
      <c r="Q5" s="4"/>
      <c r="R5" s="207"/>
    </row>
    <row r="6" spans="1:59" x14ac:dyDescent="0.35">
      <c r="A6" s="55" t="s">
        <v>47</v>
      </c>
      <c r="B6" s="56"/>
      <c r="C6" s="56"/>
      <c r="D6" s="56"/>
      <c r="E6" s="56"/>
      <c r="F6" s="56"/>
      <c r="G6" s="56"/>
      <c r="H6" s="56"/>
      <c r="I6" s="56"/>
      <c r="J6" s="56"/>
      <c r="K6" s="56"/>
      <c r="L6" s="56"/>
      <c r="M6" s="56"/>
      <c r="N6" s="56"/>
      <c r="O6" s="56"/>
      <c r="P6" s="56"/>
      <c r="Q6" s="56"/>
      <c r="R6" s="57"/>
    </row>
    <row r="7" spans="1:59" s="250" customFormat="1" x14ac:dyDescent="0.35">
      <c r="A7" s="8" t="s">
        <v>61</v>
      </c>
      <c r="B7" s="48"/>
      <c r="C7" s="49"/>
      <c r="D7" s="9" t="s">
        <v>62</v>
      </c>
      <c r="E7" s="50"/>
      <c r="F7" s="50"/>
      <c r="G7" s="50"/>
      <c r="H7" s="51"/>
      <c r="I7" s="9" t="s">
        <v>63</v>
      </c>
      <c r="J7" s="50"/>
      <c r="K7" s="50"/>
      <c r="L7" s="50"/>
      <c r="M7" s="51"/>
      <c r="N7" s="10" t="s">
        <v>21</v>
      </c>
      <c r="O7" s="52"/>
      <c r="P7" s="52"/>
      <c r="Q7" s="52"/>
      <c r="R7" s="53"/>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row>
    <row r="8" spans="1:59" s="250" customFormat="1" ht="16" thickBot="1" x14ac:dyDescent="0.4">
      <c r="A8" s="141" t="s">
        <v>11</v>
      </c>
      <c r="B8" s="141" t="s">
        <v>16</v>
      </c>
      <c r="C8" s="142" t="s">
        <v>10</v>
      </c>
      <c r="D8" s="143" t="s">
        <v>64</v>
      </c>
      <c r="E8" s="144" t="s">
        <v>65</v>
      </c>
      <c r="F8" s="144" t="s">
        <v>66</v>
      </c>
      <c r="G8" s="145" t="s">
        <v>67</v>
      </c>
      <c r="H8" s="146" t="s">
        <v>68</v>
      </c>
      <c r="I8" s="143" t="s">
        <v>69</v>
      </c>
      <c r="J8" s="144" t="s">
        <v>70</v>
      </c>
      <c r="K8" s="144" t="s">
        <v>71</v>
      </c>
      <c r="L8" s="145" t="s">
        <v>72</v>
      </c>
      <c r="M8" s="146" t="s">
        <v>73</v>
      </c>
      <c r="N8" s="143" t="s">
        <v>22</v>
      </c>
      <c r="O8" s="144" t="s">
        <v>32</v>
      </c>
      <c r="P8" s="144" t="s">
        <v>36</v>
      </c>
      <c r="Q8" s="145" t="s">
        <v>23</v>
      </c>
      <c r="R8" s="147" t="s">
        <v>24</v>
      </c>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row>
    <row r="9" spans="1:59" x14ac:dyDescent="0.35">
      <c r="A9" s="85" t="s">
        <v>48</v>
      </c>
      <c r="B9" s="14" t="s">
        <v>27</v>
      </c>
      <c r="C9" s="64"/>
      <c r="D9" s="16">
        <f t="shared" ref="D9:R9" si="0">SUM(D10:D13)</f>
        <v>15675</v>
      </c>
      <c r="E9" s="17">
        <f t="shared" si="0"/>
        <v>618</v>
      </c>
      <c r="F9" s="17">
        <f t="shared" si="0"/>
        <v>10309</v>
      </c>
      <c r="G9" s="17">
        <f t="shared" si="0"/>
        <v>4748</v>
      </c>
      <c r="H9" s="74">
        <f t="shared" si="0"/>
        <v>1557</v>
      </c>
      <c r="I9" s="16">
        <f t="shared" si="0"/>
        <v>8154</v>
      </c>
      <c r="J9" s="17">
        <f t="shared" si="0"/>
        <v>361</v>
      </c>
      <c r="K9" s="17">
        <f t="shared" si="0"/>
        <v>5523</v>
      </c>
      <c r="L9" s="17">
        <f>SUM(L10:L13)</f>
        <v>2270</v>
      </c>
      <c r="M9" s="74">
        <f t="shared" si="0"/>
        <v>765</v>
      </c>
      <c r="N9" s="162">
        <f t="shared" si="0"/>
        <v>-7521</v>
      </c>
      <c r="O9" s="163">
        <f t="shared" si="0"/>
        <v>-257</v>
      </c>
      <c r="P9" s="163">
        <f t="shared" si="0"/>
        <v>-4786</v>
      </c>
      <c r="Q9" s="163">
        <f t="shared" si="0"/>
        <v>-2478</v>
      </c>
      <c r="R9" s="164">
        <f t="shared" si="0"/>
        <v>-792</v>
      </c>
    </row>
    <row r="10" spans="1:59" x14ac:dyDescent="0.35">
      <c r="A10" s="86" t="s">
        <v>48</v>
      </c>
      <c r="B10" s="18" t="s">
        <v>9</v>
      </c>
      <c r="C10" s="19" t="s">
        <v>6</v>
      </c>
      <c r="D10" s="118">
        <f>SUM(E10:G10)</f>
        <v>9465</v>
      </c>
      <c r="E10" s="119">
        <v>0</v>
      </c>
      <c r="F10" s="119">
        <v>4732</v>
      </c>
      <c r="G10" s="119">
        <v>4733</v>
      </c>
      <c r="H10" s="120">
        <v>901</v>
      </c>
      <c r="I10" s="118">
        <f>SUM(J10:L10)</f>
        <v>4536</v>
      </c>
      <c r="J10" s="119">
        <v>0</v>
      </c>
      <c r="K10" s="119">
        <v>2268</v>
      </c>
      <c r="L10" s="119">
        <v>2268</v>
      </c>
      <c r="M10" s="120">
        <v>415</v>
      </c>
      <c r="N10" s="60">
        <f t="shared" ref="N10:N44" si="1">I10-D10</f>
        <v>-4929</v>
      </c>
      <c r="O10" s="61">
        <f t="shared" ref="O10:O44" si="2">J10-E10</f>
        <v>0</v>
      </c>
      <c r="P10" s="61">
        <f t="shared" ref="P10:P44" si="3">K10-F10</f>
        <v>-2464</v>
      </c>
      <c r="Q10" s="61">
        <f t="shared" ref="Q10:Q44" si="4">L10-G10</f>
        <v>-2465</v>
      </c>
      <c r="R10" s="148">
        <f t="shared" ref="R10:R44" si="5">M10-H10</f>
        <v>-486</v>
      </c>
    </row>
    <row r="11" spans="1:59" x14ac:dyDescent="0.35">
      <c r="A11" s="86" t="s">
        <v>48</v>
      </c>
      <c r="B11" s="18" t="s">
        <v>9</v>
      </c>
      <c r="C11" s="19" t="s">
        <v>8</v>
      </c>
      <c r="D11" s="118">
        <f>SUM(E11:G11)</f>
        <v>6176</v>
      </c>
      <c r="E11" s="119">
        <v>618</v>
      </c>
      <c r="F11" s="119">
        <v>5558</v>
      </c>
      <c r="G11" s="119">
        <v>0</v>
      </c>
      <c r="H11" s="120">
        <v>649</v>
      </c>
      <c r="I11" s="118">
        <f>SUM(J11:L11)</f>
        <v>3614</v>
      </c>
      <c r="J11" s="119">
        <v>361</v>
      </c>
      <c r="K11" s="119">
        <v>3253</v>
      </c>
      <c r="L11" s="119">
        <v>0</v>
      </c>
      <c r="M11" s="120">
        <v>348</v>
      </c>
      <c r="N11" s="60">
        <f t="shared" si="1"/>
        <v>-2562</v>
      </c>
      <c r="O11" s="61">
        <f t="shared" si="2"/>
        <v>-257</v>
      </c>
      <c r="P11" s="61">
        <f t="shared" si="3"/>
        <v>-2305</v>
      </c>
      <c r="Q11" s="61">
        <f t="shared" si="4"/>
        <v>0</v>
      </c>
      <c r="R11" s="148">
        <f t="shared" si="5"/>
        <v>-301</v>
      </c>
    </row>
    <row r="12" spans="1:59" x14ac:dyDescent="0.35">
      <c r="A12" s="86" t="s">
        <v>48</v>
      </c>
      <c r="B12" s="18" t="s">
        <v>7</v>
      </c>
      <c r="C12" s="19" t="s">
        <v>6</v>
      </c>
      <c r="D12" s="118">
        <f>SUM(E12:G12)</f>
        <v>30</v>
      </c>
      <c r="E12" s="119">
        <v>0</v>
      </c>
      <c r="F12" s="119">
        <v>15</v>
      </c>
      <c r="G12" s="119">
        <v>15</v>
      </c>
      <c r="H12" s="120">
        <v>5</v>
      </c>
      <c r="I12" s="118">
        <f>SUM(J12:L12)</f>
        <v>4</v>
      </c>
      <c r="J12" s="119">
        <v>0</v>
      </c>
      <c r="K12" s="119">
        <v>2</v>
      </c>
      <c r="L12" s="119">
        <v>2</v>
      </c>
      <c r="M12" s="120">
        <v>1</v>
      </c>
      <c r="N12" s="60">
        <f t="shared" si="1"/>
        <v>-26</v>
      </c>
      <c r="O12" s="61">
        <f t="shared" si="2"/>
        <v>0</v>
      </c>
      <c r="P12" s="61">
        <f t="shared" si="3"/>
        <v>-13</v>
      </c>
      <c r="Q12" s="61">
        <f t="shared" si="4"/>
        <v>-13</v>
      </c>
      <c r="R12" s="148">
        <f t="shared" si="5"/>
        <v>-4</v>
      </c>
    </row>
    <row r="13" spans="1:59" ht="16" thickBot="1" x14ac:dyDescent="0.4">
      <c r="A13" s="86" t="s">
        <v>48</v>
      </c>
      <c r="B13" s="22" t="s">
        <v>7</v>
      </c>
      <c r="C13" s="23" t="s">
        <v>5</v>
      </c>
      <c r="D13" s="121">
        <f>SUM(E13:G13)</f>
        <v>4</v>
      </c>
      <c r="E13" s="122">
        <v>0</v>
      </c>
      <c r="F13" s="122">
        <v>4</v>
      </c>
      <c r="G13" s="122">
        <v>0</v>
      </c>
      <c r="H13" s="123">
        <v>2</v>
      </c>
      <c r="I13" s="121">
        <f>SUM(J13:L13)</f>
        <v>0</v>
      </c>
      <c r="J13" s="122">
        <v>0</v>
      </c>
      <c r="K13" s="122">
        <v>0</v>
      </c>
      <c r="L13" s="122">
        <v>0</v>
      </c>
      <c r="M13" s="123">
        <v>1</v>
      </c>
      <c r="N13" s="62">
        <f t="shared" si="1"/>
        <v>-4</v>
      </c>
      <c r="O13" s="63">
        <f t="shared" si="2"/>
        <v>0</v>
      </c>
      <c r="P13" s="63">
        <f t="shared" si="3"/>
        <v>-4</v>
      </c>
      <c r="Q13" s="63">
        <f t="shared" si="4"/>
        <v>0</v>
      </c>
      <c r="R13" s="149">
        <f t="shared" si="5"/>
        <v>-1</v>
      </c>
    </row>
    <row r="14" spans="1:59" s="251" customFormat="1" x14ac:dyDescent="0.35">
      <c r="A14" s="150" t="s">
        <v>49</v>
      </c>
      <c r="B14" s="208" t="s">
        <v>29</v>
      </c>
      <c r="C14" s="66"/>
      <c r="D14" s="16">
        <f t="shared" ref="D14:M14" si="6">SUM(D15:D18)</f>
        <v>2396</v>
      </c>
      <c r="E14" s="17">
        <f t="shared" si="6"/>
        <v>128</v>
      </c>
      <c r="F14" s="17">
        <f t="shared" si="6"/>
        <v>1719</v>
      </c>
      <c r="G14" s="17">
        <f t="shared" si="6"/>
        <v>549</v>
      </c>
      <c r="H14" s="74">
        <f t="shared" si="6"/>
        <v>987</v>
      </c>
      <c r="I14" s="16">
        <f>SUM(I15:I18)</f>
        <v>1171</v>
      </c>
      <c r="J14" s="17">
        <f t="shared" si="6"/>
        <v>57</v>
      </c>
      <c r="K14" s="17">
        <f t="shared" si="6"/>
        <v>819</v>
      </c>
      <c r="L14" s="17">
        <f t="shared" si="6"/>
        <v>295</v>
      </c>
      <c r="M14" s="74">
        <f t="shared" si="6"/>
        <v>368</v>
      </c>
      <c r="N14" s="16">
        <f t="shared" si="1"/>
        <v>-1225</v>
      </c>
      <c r="O14" s="17">
        <f t="shared" si="2"/>
        <v>-71</v>
      </c>
      <c r="P14" s="17">
        <f t="shared" si="3"/>
        <v>-900</v>
      </c>
      <c r="Q14" s="17">
        <f t="shared" si="4"/>
        <v>-254</v>
      </c>
      <c r="R14" s="109">
        <f t="shared" si="5"/>
        <v>-619</v>
      </c>
      <c r="T14" s="247"/>
      <c r="U14" s="247"/>
      <c r="V14" s="247"/>
      <c r="W14" s="247"/>
      <c r="X14" s="247"/>
    </row>
    <row r="15" spans="1:59" s="251" customFormat="1" x14ac:dyDescent="0.35">
      <c r="A15" s="106" t="s">
        <v>49</v>
      </c>
      <c r="B15" s="18" t="s">
        <v>9</v>
      </c>
      <c r="C15" s="19" t="s">
        <v>6</v>
      </c>
      <c r="D15" s="20">
        <f>SUM(E15:G15)</f>
        <v>1094</v>
      </c>
      <c r="E15" s="21">
        <v>0</v>
      </c>
      <c r="F15" s="21">
        <v>557</v>
      </c>
      <c r="G15" s="21">
        <v>537</v>
      </c>
      <c r="H15" s="75">
        <v>467</v>
      </c>
      <c r="I15" s="20">
        <f>SUM(J15:L15)</f>
        <v>592</v>
      </c>
      <c r="J15" s="21">
        <v>0</v>
      </c>
      <c r="K15" s="21">
        <v>298</v>
      </c>
      <c r="L15" s="21">
        <v>294</v>
      </c>
      <c r="M15" s="75">
        <v>179</v>
      </c>
      <c r="N15" s="20">
        <f t="shared" si="1"/>
        <v>-502</v>
      </c>
      <c r="O15" s="21">
        <f t="shared" si="2"/>
        <v>0</v>
      </c>
      <c r="P15" s="21">
        <f t="shared" si="3"/>
        <v>-259</v>
      </c>
      <c r="Q15" s="21">
        <f t="shared" si="4"/>
        <v>-243</v>
      </c>
      <c r="R15" s="110">
        <f t="shared" si="5"/>
        <v>-288</v>
      </c>
      <c r="T15" s="247"/>
      <c r="U15" s="247"/>
      <c r="V15" s="247"/>
      <c r="W15" s="247"/>
      <c r="X15" s="247"/>
    </row>
    <row r="16" spans="1:59" s="251" customFormat="1" x14ac:dyDescent="0.35">
      <c r="A16" s="106" t="s">
        <v>49</v>
      </c>
      <c r="B16" s="18" t="s">
        <v>9</v>
      </c>
      <c r="C16" s="19" t="s">
        <v>8</v>
      </c>
      <c r="D16" s="20">
        <f>SUM(E16:G16)</f>
        <v>1273</v>
      </c>
      <c r="E16" s="21">
        <v>128</v>
      </c>
      <c r="F16" s="21">
        <v>1145</v>
      </c>
      <c r="G16" s="21">
        <v>0</v>
      </c>
      <c r="H16" s="75">
        <v>508</v>
      </c>
      <c r="I16" s="20">
        <f>SUM(J16:L16)</f>
        <v>575</v>
      </c>
      <c r="J16" s="21">
        <v>57</v>
      </c>
      <c r="K16" s="21">
        <v>518</v>
      </c>
      <c r="L16" s="21">
        <v>0</v>
      </c>
      <c r="M16" s="75">
        <v>187</v>
      </c>
      <c r="N16" s="20">
        <f t="shared" si="1"/>
        <v>-698</v>
      </c>
      <c r="O16" s="21">
        <f t="shared" si="2"/>
        <v>-71</v>
      </c>
      <c r="P16" s="21">
        <f t="shared" si="3"/>
        <v>-627</v>
      </c>
      <c r="Q16" s="21">
        <f t="shared" si="4"/>
        <v>0</v>
      </c>
      <c r="R16" s="110">
        <f t="shared" si="5"/>
        <v>-321</v>
      </c>
      <c r="T16" s="247"/>
      <c r="U16" s="247"/>
      <c r="V16" s="247"/>
      <c r="W16" s="247"/>
      <c r="X16" s="247"/>
    </row>
    <row r="17" spans="1:24" s="251" customFormat="1" x14ac:dyDescent="0.35">
      <c r="A17" s="106" t="s">
        <v>49</v>
      </c>
      <c r="B17" s="27" t="s">
        <v>7</v>
      </c>
      <c r="C17" s="19" t="s">
        <v>6</v>
      </c>
      <c r="D17" s="20">
        <f>SUM(E17:G17)</f>
        <v>23</v>
      </c>
      <c r="E17" s="21">
        <v>0</v>
      </c>
      <c r="F17" s="21">
        <v>11</v>
      </c>
      <c r="G17" s="21">
        <v>12</v>
      </c>
      <c r="H17" s="75">
        <v>9</v>
      </c>
      <c r="I17" s="20">
        <f>SUM(J17:L17)</f>
        <v>3</v>
      </c>
      <c r="J17" s="21">
        <v>0</v>
      </c>
      <c r="K17" s="21">
        <v>2</v>
      </c>
      <c r="L17" s="21">
        <v>1</v>
      </c>
      <c r="M17" s="75">
        <v>1</v>
      </c>
      <c r="N17" s="20">
        <f t="shared" si="1"/>
        <v>-20</v>
      </c>
      <c r="O17" s="21">
        <f t="shared" si="2"/>
        <v>0</v>
      </c>
      <c r="P17" s="21">
        <f t="shared" si="3"/>
        <v>-9</v>
      </c>
      <c r="Q17" s="21">
        <f t="shared" si="4"/>
        <v>-11</v>
      </c>
      <c r="R17" s="110">
        <f t="shared" si="5"/>
        <v>-8</v>
      </c>
      <c r="T17" s="247"/>
      <c r="U17" s="247"/>
      <c r="V17" s="247"/>
      <c r="W17" s="247"/>
      <c r="X17" s="247"/>
    </row>
    <row r="18" spans="1:24" s="251" customFormat="1" ht="16" thickBot="1" x14ac:dyDescent="0.4">
      <c r="A18" s="107" t="s">
        <v>49</v>
      </c>
      <c r="B18" s="22" t="s">
        <v>7</v>
      </c>
      <c r="C18" s="23" t="s">
        <v>5</v>
      </c>
      <c r="D18" s="24">
        <f>SUM(E18:G18)</f>
        <v>6</v>
      </c>
      <c r="E18" s="25">
        <v>0</v>
      </c>
      <c r="F18" s="25">
        <v>6</v>
      </c>
      <c r="G18" s="25">
        <v>0</v>
      </c>
      <c r="H18" s="76">
        <v>3</v>
      </c>
      <c r="I18" s="24">
        <f>SUM(J18:L18)</f>
        <v>1</v>
      </c>
      <c r="J18" s="25">
        <v>0</v>
      </c>
      <c r="K18" s="25">
        <v>1</v>
      </c>
      <c r="L18" s="25">
        <v>0</v>
      </c>
      <c r="M18" s="76">
        <v>1</v>
      </c>
      <c r="N18" s="24">
        <f t="shared" si="1"/>
        <v>-5</v>
      </c>
      <c r="O18" s="25">
        <f t="shared" si="2"/>
        <v>0</v>
      </c>
      <c r="P18" s="25">
        <f t="shared" si="3"/>
        <v>-5</v>
      </c>
      <c r="Q18" s="25">
        <f t="shared" si="4"/>
        <v>0</v>
      </c>
      <c r="R18" s="111">
        <f t="shared" si="5"/>
        <v>-2</v>
      </c>
      <c r="T18" s="247"/>
      <c r="U18" s="247"/>
      <c r="V18" s="247"/>
      <c r="W18" s="247"/>
      <c r="X18" s="247"/>
    </row>
    <row r="19" spans="1:24" s="251" customFormat="1" ht="15.65" customHeight="1" x14ac:dyDescent="0.35">
      <c r="A19" s="85" t="s">
        <v>50</v>
      </c>
      <c r="B19" s="14" t="s">
        <v>30</v>
      </c>
      <c r="C19" s="64"/>
      <c r="D19" s="16">
        <f t="shared" ref="D19:M19" si="7">SUM(D20:D23)</f>
        <v>805</v>
      </c>
      <c r="E19" s="17">
        <f t="shared" si="7"/>
        <v>237</v>
      </c>
      <c r="F19" s="17">
        <f t="shared" si="7"/>
        <v>566</v>
      </c>
      <c r="G19" s="17">
        <f t="shared" si="7"/>
        <v>2</v>
      </c>
      <c r="H19" s="74">
        <f t="shared" si="7"/>
        <v>122</v>
      </c>
      <c r="I19" s="16">
        <f>SUM(I20:I23)</f>
        <v>125</v>
      </c>
      <c r="J19" s="17">
        <f t="shared" si="7"/>
        <v>41</v>
      </c>
      <c r="K19" s="17">
        <f t="shared" si="7"/>
        <v>84</v>
      </c>
      <c r="L19" s="17">
        <f t="shared" si="7"/>
        <v>0</v>
      </c>
      <c r="M19" s="74">
        <f t="shared" si="7"/>
        <v>20</v>
      </c>
      <c r="N19" s="16">
        <f t="shared" si="1"/>
        <v>-680</v>
      </c>
      <c r="O19" s="17">
        <f t="shared" si="2"/>
        <v>-196</v>
      </c>
      <c r="P19" s="17">
        <f t="shared" si="3"/>
        <v>-482</v>
      </c>
      <c r="Q19" s="17">
        <f t="shared" si="4"/>
        <v>-2</v>
      </c>
      <c r="R19" s="109">
        <f t="shared" si="5"/>
        <v>-102</v>
      </c>
      <c r="T19" s="247"/>
      <c r="U19" s="247"/>
      <c r="V19" s="247"/>
      <c r="W19" s="247"/>
      <c r="X19" s="247"/>
    </row>
    <row r="20" spans="1:24" s="251" customFormat="1" x14ac:dyDescent="0.35">
      <c r="A20" s="86" t="s">
        <v>50</v>
      </c>
      <c r="B20" s="18" t="s">
        <v>9</v>
      </c>
      <c r="C20" s="28" t="s">
        <v>6</v>
      </c>
      <c r="D20" s="20">
        <f>SUM(E20:G20)</f>
        <v>395</v>
      </c>
      <c r="E20" s="21">
        <v>197</v>
      </c>
      <c r="F20" s="21">
        <v>198</v>
      </c>
      <c r="G20" s="21">
        <v>0</v>
      </c>
      <c r="H20" s="75">
        <v>61</v>
      </c>
      <c r="I20" s="20">
        <f>SUM(J20:L20)</f>
        <v>72</v>
      </c>
      <c r="J20" s="21">
        <v>36</v>
      </c>
      <c r="K20" s="21">
        <v>36</v>
      </c>
      <c r="L20" s="21">
        <v>0</v>
      </c>
      <c r="M20" s="75">
        <v>10</v>
      </c>
      <c r="N20" s="20">
        <f t="shared" si="1"/>
        <v>-323</v>
      </c>
      <c r="O20" s="21">
        <f t="shared" si="2"/>
        <v>-161</v>
      </c>
      <c r="P20" s="21">
        <f t="shared" si="3"/>
        <v>-162</v>
      </c>
      <c r="Q20" s="21">
        <f t="shared" si="4"/>
        <v>0</v>
      </c>
      <c r="R20" s="110">
        <f t="shared" si="5"/>
        <v>-51</v>
      </c>
      <c r="T20" s="247"/>
      <c r="U20" s="247"/>
      <c r="V20" s="247"/>
      <c r="W20" s="247"/>
      <c r="X20" s="247"/>
    </row>
    <row r="21" spans="1:24" s="247" customFormat="1" x14ac:dyDescent="0.35">
      <c r="A21" s="86" t="s">
        <v>50</v>
      </c>
      <c r="B21" s="18" t="s">
        <v>9</v>
      </c>
      <c r="C21" s="28" t="s">
        <v>8</v>
      </c>
      <c r="D21" s="20">
        <f>SUM(E21:G21)</f>
        <v>404</v>
      </c>
      <c r="E21" s="21">
        <v>40</v>
      </c>
      <c r="F21" s="21">
        <v>364</v>
      </c>
      <c r="G21" s="21">
        <v>0</v>
      </c>
      <c r="H21" s="75">
        <v>59</v>
      </c>
      <c r="I21" s="20">
        <f>SUM(J21:L21)</f>
        <v>52</v>
      </c>
      <c r="J21" s="21">
        <v>5</v>
      </c>
      <c r="K21" s="21">
        <v>47</v>
      </c>
      <c r="L21" s="21">
        <v>0</v>
      </c>
      <c r="M21" s="75">
        <v>8</v>
      </c>
      <c r="N21" s="20">
        <f t="shared" si="1"/>
        <v>-352</v>
      </c>
      <c r="O21" s="21">
        <f t="shared" si="2"/>
        <v>-35</v>
      </c>
      <c r="P21" s="21">
        <f t="shared" si="3"/>
        <v>-317</v>
      </c>
      <c r="Q21" s="21">
        <f t="shared" si="4"/>
        <v>0</v>
      </c>
      <c r="R21" s="110">
        <f t="shared" si="5"/>
        <v>-51</v>
      </c>
    </row>
    <row r="22" spans="1:24" s="247" customFormat="1" x14ac:dyDescent="0.35">
      <c r="A22" s="86" t="s">
        <v>50</v>
      </c>
      <c r="B22" s="18" t="s">
        <v>7</v>
      </c>
      <c r="C22" s="28" t="s">
        <v>6</v>
      </c>
      <c r="D22" s="20">
        <f>SUM(E22:G22)</f>
        <v>4</v>
      </c>
      <c r="E22" s="21">
        <v>0</v>
      </c>
      <c r="F22" s="21">
        <v>2</v>
      </c>
      <c r="G22" s="21">
        <v>2</v>
      </c>
      <c r="H22" s="75">
        <v>1</v>
      </c>
      <c r="I22" s="20">
        <f>SUM(J22:L22)</f>
        <v>0.5</v>
      </c>
      <c r="J22" s="21">
        <v>0</v>
      </c>
      <c r="K22" s="21">
        <v>0.5</v>
      </c>
      <c r="L22" s="21">
        <v>0</v>
      </c>
      <c r="M22" s="75">
        <v>1</v>
      </c>
      <c r="N22" s="20">
        <f t="shared" si="1"/>
        <v>-3.5</v>
      </c>
      <c r="O22" s="21">
        <f t="shared" si="2"/>
        <v>0</v>
      </c>
      <c r="P22" s="21">
        <f t="shared" si="3"/>
        <v>-1.5</v>
      </c>
      <c r="Q22" s="21">
        <f t="shared" si="4"/>
        <v>-2</v>
      </c>
      <c r="R22" s="110">
        <f t="shared" si="5"/>
        <v>0</v>
      </c>
    </row>
    <row r="23" spans="1:24" s="247" customFormat="1" ht="16" thickBot="1" x14ac:dyDescent="0.4">
      <c r="A23" s="87" t="s">
        <v>50</v>
      </c>
      <c r="B23" s="22" t="s">
        <v>7</v>
      </c>
      <c r="C23" s="30" t="s">
        <v>5</v>
      </c>
      <c r="D23" s="24">
        <f>SUM(E23:G23)</f>
        <v>2</v>
      </c>
      <c r="E23" s="25">
        <v>0</v>
      </c>
      <c r="F23" s="25">
        <v>2</v>
      </c>
      <c r="G23" s="25">
        <v>0</v>
      </c>
      <c r="H23" s="76">
        <v>1</v>
      </c>
      <c r="I23" s="24">
        <f>SUM(J23:L23)</f>
        <v>0.5</v>
      </c>
      <c r="J23" s="25">
        <v>0</v>
      </c>
      <c r="K23" s="25">
        <v>0.5</v>
      </c>
      <c r="L23" s="25">
        <v>0</v>
      </c>
      <c r="M23" s="76">
        <v>1</v>
      </c>
      <c r="N23" s="24">
        <f t="shared" si="1"/>
        <v>-1.5</v>
      </c>
      <c r="O23" s="25">
        <f t="shared" si="2"/>
        <v>0</v>
      </c>
      <c r="P23" s="25">
        <f t="shared" si="3"/>
        <v>-1.5</v>
      </c>
      <c r="Q23" s="25">
        <f t="shared" si="4"/>
        <v>0</v>
      </c>
      <c r="R23" s="111">
        <f t="shared" si="5"/>
        <v>0</v>
      </c>
    </row>
    <row r="24" spans="1:24" s="247" customFormat="1" x14ac:dyDescent="0.35">
      <c r="A24" s="85" t="s">
        <v>38</v>
      </c>
      <c r="B24" s="14" t="s">
        <v>28</v>
      </c>
      <c r="C24" s="15"/>
      <c r="D24" s="16">
        <f t="shared" ref="D24:M24" si="8">SUM(D25:D26)</f>
        <v>159</v>
      </c>
      <c r="E24" s="17">
        <f t="shared" si="8"/>
        <v>5</v>
      </c>
      <c r="F24" s="17">
        <f t="shared" si="8"/>
        <v>99</v>
      </c>
      <c r="G24" s="17">
        <f t="shared" si="8"/>
        <v>55</v>
      </c>
      <c r="H24" s="124">
        <f t="shared" si="8"/>
        <v>9</v>
      </c>
      <c r="I24" s="16">
        <f t="shared" si="8"/>
        <v>63</v>
      </c>
      <c r="J24" s="17">
        <f t="shared" si="8"/>
        <v>1</v>
      </c>
      <c r="K24" s="17">
        <f t="shared" si="8"/>
        <v>38</v>
      </c>
      <c r="L24" s="17">
        <f t="shared" si="8"/>
        <v>24</v>
      </c>
      <c r="M24" s="80">
        <f t="shared" si="8"/>
        <v>6</v>
      </c>
      <c r="N24" s="16">
        <f t="shared" si="1"/>
        <v>-96</v>
      </c>
      <c r="O24" s="17">
        <f t="shared" si="2"/>
        <v>-4</v>
      </c>
      <c r="P24" s="17">
        <f t="shared" si="3"/>
        <v>-61</v>
      </c>
      <c r="Q24" s="17">
        <f t="shared" si="4"/>
        <v>-31</v>
      </c>
      <c r="R24" s="112">
        <f t="shared" si="5"/>
        <v>-3</v>
      </c>
    </row>
    <row r="25" spans="1:24" s="247" customFormat="1" x14ac:dyDescent="0.35">
      <c r="A25" s="86" t="s">
        <v>38</v>
      </c>
      <c r="B25" s="18" t="s">
        <v>7</v>
      </c>
      <c r="C25" s="19" t="s">
        <v>6</v>
      </c>
      <c r="D25" s="20">
        <f>SUM(E25:G25)</f>
        <v>110</v>
      </c>
      <c r="E25" s="21">
        <v>0</v>
      </c>
      <c r="F25" s="21">
        <v>55</v>
      </c>
      <c r="G25" s="21">
        <v>55</v>
      </c>
      <c r="H25" s="75">
        <v>6</v>
      </c>
      <c r="I25" s="20">
        <f>SUM(J25:L25)</f>
        <v>48</v>
      </c>
      <c r="J25" s="21">
        <v>0</v>
      </c>
      <c r="K25" s="21">
        <v>24</v>
      </c>
      <c r="L25" s="21">
        <v>24</v>
      </c>
      <c r="M25" s="75">
        <v>4</v>
      </c>
      <c r="N25" s="20">
        <f t="shared" si="1"/>
        <v>-62</v>
      </c>
      <c r="O25" s="21">
        <f t="shared" si="2"/>
        <v>0</v>
      </c>
      <c r="P25" s="21">
        <f t="shared" si="3"/>
        <v>-31</v>
      </c>
      <c r="Q25" s="21">
        <f t="shared" si="4"/>
        <v>-31</v>
      </c>
      <c r="R25" s="113">
        <f t="shared" si="5"/>
        <v>-2</v>
      </c>
    </row>
    <row r="26" spans="1:24" s="247" customFormat="1" ht="16" thickBot="1" x14ac:dyDescent="0.4">
      <c r="A26" s="87" t="s">
        <v>38</v>
      </c>
      <c r="B26" s="18" t="s">
        <v>7</v>
      </c>
      <c r="C26" s="23" t="s">
        <v>5</v>
      </c>
      <c r="D26" s="24">
        <f>SUM(E26:G26)</f>
        <v>49</v>
      </c>
      <c r="E26" s="21">
        <v>5</v>
      </c>
      <c r="F26" s="21">
        <v>44</v>
      </c>
      <c r="G26" s="21">
        <v>0</v>
      </c>
      <c r="H26" s="75">
        <v>3</v>
      </c>
      <c r="I26" s="24">
        <f>SUM(J26:L26)</f>
        <v>15</v>
      </c>
      <c r="J26" s="25">
        <v>1</v>
      </c>
      <c r="K26" s="25">
        <v>14</v>
      </c>
      <c r="L26" s="25">
        <v>0</v>
      </c>
      <c r="M26" s="76">
        <v>2</v>
      </c>
      <c r="N26" s="24">
        <f t="shared" si="1"/>
        <v>-34</v>
      </c>
      <c r="O26" s="25">
        <f t="shared" si="2"/>
        <v>-4</v>
      </c>
      <c r="P26" s="25">
        <f t="shared" si="3"/>
        <v>-30</v>
      </c>
      <c r="Q26" s="25">
        <f t="shared" si="4"/>
        <v>0</v>
      </c>
      <c r="R26" s="114">
        <f t="shared" si="5"/>
        <v>-1</v>
      </c>
    </row>
    <row r="27" spans="1:24" s="247" customFormat="1" x14ac:dyDescent="0.35">
      <c r="A27" s="86" t="s">
        <v>51</v>
      </c>
      <c r="B27" s="26" t="s">
        <v>42</v>
      </c>
      <c r="C27" s="65"/>
      <c r="D27" s="16">
        <f t="shared" ref="D27:M27" si="9">SUM(D28:D33)</f>
        <v>527932</v>
      </c>
      <c r="E27" s="17">
        <f t="shared" si="9"/>
        <v>41639</v>
      </c>
      <c r="F27" s="17">
        <f t="shared" si="9"/>
        <v>377839</v>
      </c>
      <c r="G27" s="17">
        <f t="shared" si="9"/>
        <v>108454</v>
      </c>
      <c r="H27" s="74">
        <f t="shared" si="9"/>
        <v>0</v>
      </c>
      <c r="I27" s="16">
        <f t="shared" si="9"/>
        <v>702237</v>
      </c>
      <c r="J27" s="17">
        <f t="shared" si="9"/>
        <v>52446</v>
      </c>
      <c r="K27" s="17">
        <f t="shared" si="9"/>
        <v>502650</v>
      </c>
      <c r="L27" s="17">
        <f t="shared" si="9"/>
        <v>147141</v>
      </c>
      <c r="M27" s="74">
        <f t="shared" si="9"/>
        <v>0</v>
      </c>
      <c r="N27" s="16">
        <f t="shared" si="1"/>
        <v>174305</v>
      </c>
      <c r="O27" s="17">
        <f t="shared" si="2"/>
        <v>10807</v>
      </c>
      <c r="P27" s="17">
        <f t="shared" si="3"/>
        <v>124811</v>
      </c>
      <c r="Q27" s="17">
        <f t="shared" si="4"/>
        <v>38687</v>
      </c>
      <c r="R27" s="109">
        <f t="shared" si="5"/>
        <v>0</v>
      </c>
    </row>
    <row r="28" spans="1:24" s="247" customFormat="1" x14ac:dyDescent="0.35">
      <c r="A28" s="86" t="s">
        <v>51</v>
      </c>
      <c r="B28" s="27" t="s">
        <v>31</v>
      </c>
      <c r="C28" s="166" t="s">
        <v>6</v>
      </c>
      <c r="D28" s="20">
        <f t="shared" ref="D28:D33" si="10">SUM(E28:G28)</f>
        <v>111396</v>
      </c>
      <c r="E28" s="21">
        <v>20099</v>
      </c>
      <c r="F28" s="21">
        <v>62913</v>
      </c>
      <c r="G28" s="21">
        <v>28384</v>
      </c>
      <c r="H28" s="75">
        <v>0</v>
      </c>
      <c r="I28" s="20">
        <f t="shared" ref="I28:I33" si="11">SUM(J28:L28)</f>
        <v>151185</v>
      </c>
      <c r="J28" s="21">
        <v>24029</v>
      </c>
      <c r="K28" s="21">
        <f>75952+9336</f>
        <v>85288</v>
      </c>
      <c r="L28" s="21">
        <v>41868</v>
      </c>
      <c r="M28" s="75">
        <v>0</v>
      </c>
      <c r="N28" s="20">
        <f t="shared" si="1"/>
        <v>39789</v>
      </c>
      <c r="O28" s="21">
        <f t="shared" si="2"/>
        <v>3930</v>
      </c>
      <c r="P28" s="21">
        <f t="shared" si="3"/>
        <v>22375</v>
      </c>
      <c r="Q28" s="21">
        <f t="shared" si="4"/>
        <v>13484</v>
      </c>
      <c r="R28" s="110">
        <f t="shared" si="5"/>
        <v>0</v>
      </c>
    </row>
    <row r="29" spans="1:24" s="247" customFormat="1" x14ac:dyDescent="0.35">
      <c r="A29" s="86" t="s">
        <v>51</v>
      </c>
      <c r="B29" s="27" t="s">
        <v>9</v>
      </c>
      <c r="C29" s="166" t="s">
        <v>8</v>
      </c>
      <c r="D29" s="20">
        <f t="shared" si="10"/>
        <v>172935</v>
      </c>
      <c r="E29" s="21">
        <v>14370</v>
      </c>
      <c r="F29" s="21">
        <v>155642</v>
      </c>
      <c r="G29" s="21">
        <v>2923</v>
      </c>
      <c r="H29" s="75">
        <v>0</v>
      </c>
      <c r="I29" s="20">
        <f t="shared" si="11"/>
        <v>229302</v>
      </c>
      <c r="J29" s="21">
        <v>18948</v>
      </c>
      <c r="K29" s="21">
        <f>206373</f>
        <v>206373</v>
      </c>
      <c r="L29" s="21">
        <v>3981</v>
      </c>
      <c r="M29" s="75">
        <v>0</v>
      </c>
      <c r="N29" s="20">
        <f t="shared" si="1"/>
        <v>56367</v>
      </c>
      <c r="O29" s="21">
        <f t="shared" si="2"/>
        <v>4578</v>
      </c>
      <c r="P29" s="21">
        <f t="shared" si="3"/>
        <v>50731</v>
      </c>
      <c r="Q29" s="21">
        <f t="shared" si="4"/>
        <v>1058</v>
      </c>
      <c r="R29" s="110">
        <f t="shared" si="5"/>
        <v>0</v>
      </c>
    </row>
    <row r="30" spans="1:24" s="247" customFormat="1" x14ac:dyDescent="0.35">
      <c r="A30" s="86" t="s">
        <v>51</v>
      </c>
      <c r="B30" s="27" t="s">
        <v>7</v>
      </c>
      <c r="C30" s="166" t="s">
        <v>6</v>
      </c>
      <c r="D30" s="20">
        <f t="shared" si="10"/>
        <v>173748</v>
      </c>
      <c r="E30" s="21">
        <v>0</v>
      </c>
      <c r="F30" s="21">
        <v>97657</v>
      </c>
      <c r="G30" s="21">
        <v>76091</v>
      </c>
      <c r="H30" s="75">
        <v>0</v>
      </c>
      <c r="I30" s="20">
        <f t="shared" si="11"/>
        <v>228907</v>
      </c>
      <c r="J30" s="21">
        <v>0</v>
      </c>
      <c r="K30" s="21">
        <f>114482+14189</f>
        <v>128671</v>
      </c>
      <c r="L30" s="21">
        <v>100236</v>
      </c>
      <c r="M30" s="75">
        <v>0</v>
      </c>
      <c r="N30" s="20">
        <f>I30-D30</f>
        <v>55159</v>
      </c>
      <c r="O30" s="21">
        <f t="shared" si="2"/>
        <v>0</v>
      </c>
      <c r="P30" s="21">
        <f t="shared" si="3"/>
        <v>31014</v>
      </c>
      <c r="Q30" s="21">
        <f t="shared" si="4"/>
        <v>24145</v>
      </c>
      <c r="R30" s="110">
        <f t="shared" si="5"/>
        <v>0</v>
      </c>
    </row>
    <row r="31" spans="1:24" s="247" customFormat="1" x14ac:dyDescent="0.35">
      <c r="A31" s="86" t="s">
        <v>51</v>
      </c>
      <c r="B31" s="27" t="s">
        <v>7</v>
      </c>
      <c r="C31" s="166" t="s">
        <v>5</v>
      </c>
      <c r="D31" s="20">
        <f t="shared" si="10"/>
        <v>62518</v>
      </c>
      <c r="E31" s="21">
        <v>6252</v>
      </c>
      <c r="F31" s="21">
        <v>56266</v>
      </c>
      <c r="G31" s="21">
        <v>0</v>
      </c>
      <c r="H31" s="75">
        <v>0</v>
      </c>
      <c r="I31" s="20">
        <f t="shared" si="11"/>
        <v>85508</v>
      </c>
      <c r="J31" s="21">
        <v>8551</v>
      </c>
      <c r="K31" s="21">
        <f>76957</f>
        <v>76957</v>
      </c>
      <c r="L31" s="21">
        <v>0</v>
      </c>
      <c r="M31" s="75">
        <v>0</v>
      </c>
      <c r="N31" s="20">
        <f t="shared" si="1"/>
        <v>22990</v>
      </c>
      <c r="O31" s="21">
        <f t="shared" si="2"/>
        <v>2299</v>
      </c>
      <c r="P31" s="21">
        <f t="shared" si="3"/>
        <v>20691</v>
      </c>
      <c r="Q31" s="21">
        <f t="shared" si="4"/>
        <v>0</v>
      </c>
      <c r="R31" s="110">
        <f t="shared" si="5"/>
        <v>0</v>
      </c>
    </row>
    <row r="32" spans="1:24" s="247" customFormat="1" x14ac:dyDescent="0.35">
      <c r="A32" s="86" t="s">
        <v>51</v>
      </c>
      <c r="B32" s="27" t="s">
        <v>34</v>
      </c>
      <c r="C32" s="166" t="s">
        <v>33</v>
      </c>
      <c r="D32" s="20">
        <f t="shared" si="10"/>
        <v>0</v>
      </c>
      <c r="E32" s="21">
        <v>-6</v>
      </c>
      <c r="F32" s="21">
        <v>0</v>
      </c>
      <c r="G32" s="21">
        <v>6</v>
      </c>
      <c r="H32" s="75">
        <v>0</v>
      </c>
      <c r="I32" s="20">
        <f t="shared" si="11"/>
        <v>0</v>
      </c>
      <c r="J32" s="21">
        <v>-6</v>
      </c>
      <c r="K32" s="21">
        <v>0</v>
      </c>
      <c r="L32" s="21">
        <v>6</v>
      </c>
      <c r="M32" s="75">
        <v>0</v>
      </c>
      <c r="N32" s="20">
        <f t="shared" si="1"/>
        <v>0</v>
      </c>
      <c r="O32" s="21">
        <f t="shared" si="2"/>
        <v>0</v>
      </c>
      <c r="P32" s="21">
        <f t="shared" si="3"/>
        <v>0</v>
      </c>
      <c r="Q32" s="21">
        <f t="shared" si="4"/>
        <v>0</v>
      </c>
      <c r="R32" s="110">
        <f t="shared" si="5"/>
        <v>0</v>
      </c>
    </row>
    <row r="33" spans="1:24" s="247" customFormat="1" ht="16" thickBot="1" x14ac:dyDescent="0.4">
      <c r="A33" s="87" t="s">
        <v>51</v>
      </c>
      <c r="B33" s="29" t="s">
        <v>40</v>
      </c>
      <c r="C33" s="209" t="s">
        <v>41</v>
      </c>
      <c r="D33" s="24">
        <f t="shared" si="10"/>
        <v>7335</v>
      </c>
      <c r="E33" s="25">
        <v>924</v>
      </c>
      <c r="F33" s="25">
        <v>5361</v>
      </c>
      <c r="G33" s="25">
        <v>1050</v>
      </c>
      <c r="H33" s="76">
        <v>0</v>
      </c>
      <c r="I33" s="24">
        <f t="shared" si="11"/>
        <v>7335</v>
      </c>
      <c r="J33" s="25">
        <v>924</v>
      </c>
      <c r="K33" s="25">
        <f>5144+217</f>
        <v>5361</v>
      </c>
      <c r="L33" s="25">
        <v>1050</v>
      </c>
      <c r="M33" s="76">
        <v>0</v>
      </c>
      <c r="N33" s="24">
        <f t="shared" si="1"/>
        <v>0</v>
      </c>
      <c r="O33" s="25">
        <f t="shared" si="2"/>
        <v>0</v>
      </c>
      <c r="P33" s="25">
        <f t="shared" si="3"/>
        <v>0</v>
      </c>
      <c r="Q33" s="25">
        <f t="shared" si="4"/>
        <v>0</v>
      </c>
      <c r="R33" s="111">
        <f t="shared" si="5"/>
        <v>0</v>
      </c>
    </row>
    <row r="34" spans="1:24" s="247" customFormat="1" x14ac:dyDescent="0.35">
      <c r="A34" s="86" t="s">
        <v>39</v>
      </c>
      <c r="B34" s="49" t="s">
        <v>37</v>
      </c>
      <c r="C34" s="69"/>
      <c r="D34" s="31">
        <f>SUM(D35:D38)</f>
        <v>974</v>
      </c>
      <c r="E34" s="32">
        <f t="shared" ref="E34:M34" si="12">SUM(E35:E38)</f>
        <v>63</v>
      </c>
      <c r="F34" s="32">
        <f t="shared" si="12"/>
        <v>695</v>
      </c>
      <c r="G34" s="32">
        <f t="shared" si="12"/>
        <v>216</v>
      </c>
      <c r="H34" s="77">
        <f t="shared" si="12"/>
        <v>0</v>
      </c>
      <c r="I34" s="31">
        <f t="shared" si="12"/>
        <v>570</v>
      </c>
      <c r="J34" s="32">
        <f t="shared" si="12"/>
        <v>35</v>
      </c>
      <c r="K34" s="32">
        <f t="shared" si="12"/>
        <v>411</v>
      </c>
      <c r="L34" s="32">
        <f t="shared" si="12"/>
        <v>124</v>
      </c>
      <c r="M34" s="77">
        <f t="shared" si="12"/>
        <v>0</v>
      </c>
      <c r="N34" s="31">
        <f t="shared" ref="N34:R43" si="13">I34-D34</f>
        <v>-404</v>
      </c>
      <c r="O34" s="32">
        <f t="shared" si="13"/>
        <v>-28</v>
      </c>
      <c r="P34" s="32">
        <f t="shared" si="13"/>
        <v>-284</v>
      </c>
      <c r="Q34" s="32">
        <f t="shared" si="13"/>
        <v>-92</v>
      </c>
      <c r="R34" s="115">
        <f t="shared" si="13"/>
        <v>0</v>
      </c>
      <c r="S34" s="251"/>
    </row>
    <row r="35" spans="1:24" s="247" customFormat="1" x14ac:dyDescent="0.35">
      <c r="A35" s="86" t="s">
        <v>39</v>
      </c>
      <c r="B35" s="27" t="s">
        <v>9</v>
      </c>
      <c r="C35" s="54" t="s">
        <v>6</v>
      </c>
      <c r="D35" s="20">
        <f>SUM(E35:G35)</f>
        <v>529</v>
      </c>
      <c r="E35" s="21">
        <v>19</v>
      </c>
      <c r="F35" s="21">
        <v>298</v>
      </c>
      <c r="G35" s="21">
        <v>212</v>
      </c>
      <c r="H35" s="78">
        <v>0</v>
      </c>
      <c r="I35" s="20">
        <f>SUM(J35:L35)</f>
        <v>297</v>
      </c>
      <c r="J35" s="21">
        <v>8</v>
      </c>
      <c r="K35" s="21">
        <f>148+19</f>
        <v>167</v>
      </c>
      <c r="L35" s="21">
        <v>122</v>
      </c>
      <c r="M35" s="78">
        <v>0</v>
      </c>
      <c r="N35" s="20">
        <f t="shared" si="13"/>
        <v>-232</v>
      </c>
      <c r="O35" s="21">
        <f t="shared" si="13"/>
        <v>-11</v>
      </c>
      <c r="P35" s="21">
        <f t="shared" si="13"/>
        <v>-131</v>
      </c>
      <c r="Q35" s="21">
        <f t="shared" si="13"/>
        <v>-90</v>
      </c>
      <c r="R35" s="115">
        <f t="shared" si="13"/>
        <v>0</v>
      </c>
      <c r="S35" s="251"/>
    </row>
    <row r="36" spans="1:24" s="247" customFormat="1" x14ac:dyDescent="0.35">
      <c r="A36" s="86" t="s">
        <v>39</v>
      </c>
      <c r="B36" s="27" t="s">
        <v>9</v>
      </c>
      <c r="C36" s="54" t="s">
        <v>5</v>
      </c>
      <c r="D36" s="20">
        <f>SUM(E36:G36)</f>
        <v>434</v>
      </c>
      <c r="E36" s="21">
        <v>44</v>
      </c>
      <c r="F36" s="21">
        <v>390</v>
      </c>
      <c r="G36" s="21">
        <v>0</v>
      </c>
      <c r="H36" s="78">
        <v>0</v>
      </c>
      <c r="I36" s="20">
        <f>SUM(J36:L36)</f>
        <v>268</v>
      </c>
      <c r="J36" s="21">
        <v>27</v>
      </c>
      <c r="K36" s="21">
        <v>241</v>
      </c>
      <c r="L36" s="21">
        <v>0</v>
      </c>
      <c r="M36" s="78">
        <v>0</v>
      </c>
      <c r="N36" s="20">
        <f t="shared" si="13"/>
        <v>-166</v>
      </c>
      <c r="O36" s="21">
        <f t="shared" si="13"/>
        <v>-17</v>
      </c>
      <c r="P36" s="21">
        <f t="shared" si="13"/>
        <v>-149</v>
      </c>
      <c r="Q36" s="21">
        <f t="shared" si="13"/>
        <v>0</v>
      </c>
      <c r="R36" s="115">
        <f t="shared" si="13"/>
        <v>0</v>
      </c>
      <c r="S36" s="251"/>
    </row>
    <row r="37" spans="1:24" s="247" customFormat="1" x14ac:dyDescent="0.35">
      <c r="A37" s="86" t="s">
        <v>39</v>
      </c>
      <c r="B37" s="27" t="s">
        <v>7</v>
      </c>
      <c r="C37" s="54" t="s">
        <v>6</v>
      </c>
      <c r="D37" s="20">
        <f>SUM(E37:G37)</f>
        <v>9</v>
      </c>
      <c r="E37" s="21">
        <v>0</v>
      </c>
      <c r="F37" s="21">
        <v>5</v>
      </c>
      <c r="G37" s="21">
        <v>4</v>
      </c>
      <c r="H37" s="78">
        <v>0</v>
      </c>
      <c r="I37" s="20">
        <f>SUM(J37:L37)</f>
        <v>4</v>
      </c>
      <c r="J37" s="21">
        <v>0</v>
      </c>
      <c r="K37" s="21">
        <v>2</v>
      </c>
      <c r="L37" s="21">
        <v>2</v>
      </c>
      <c r="M37" s="78">
        <v>0</v>
      </c>
      <c r="N37" s="20">
        <f t="shared" si="13"/>
        <v>-5</v>
      </c>
      <c r="O37" s="21">
        <f t="shared" si="13"/>
        <v>0</v>
      </c>
      <c r="P37" s="21">
        <f t="shared" si="13"/>
        <v>-3</v>
      </c>
      <c r="Q37" s="21">
        <f t="shared" si="13"/>
        <v>-2</v>
      </c>
      <c r="R37" s="115">
        <f t="shared" si="13"/>
        <v>0</v>
      </c>
      <c r="S37" s="251"/>
    </row>
    <row r="38" spans="1:24" s="247" customFormat="1" ht="16" thickBot="1" x14ac:dyDescent="0.4">
      <c r="A38" s="87" t="s">
        <v>39</v>
      </c>
      <c r="B38" s="29" t="s">
        <v>7</v>
      </c>
      <c r="C38" s="195" t="s">
        <v>8</v>
      </c>
      <c r="D38" s="24">
        <f>SUM(E38:G38)</f>
        <v>2</v>
      </c>
      <c r="E38" s="25">
        <v>0</v>
      </c>
      <c r="F38" s="25">
        <v>2</v>
      </c>
      <c r="G38" s="25">
        <v>0</v>
      </c>
      <c r="H38" s="196">
        <v>0</v>
      </c>
      <c r="I38" s="24">
        <f>SUM(J38:L38)</f>
        <v>1</v>
      </c>
      <c r="J38" s="25">
        <v>0</v>
      </c>
      <c r="K38" s="25">
        <v>1</v>
      </c>
      <c r="L38" s="25">
        <v>0</v>
      </c>
      <c r="M38" s="196">
        <v>0</v>
      </c>
      <c r="N38" s="24">
        <f t="shared" si="13"/>
        <v>-1</v>
      </c>
      <c r="O38" s="25">
        <f t="shared" si="13"/>
        <v>0</v>
      </c>
      <c r="P38" s="25">
        <f t="shared" si="13"/>
        <v>-1</v>
      </c>
      <c r="Q38" s="25">
        <f t="shared" si="13"/>
        <v>0</v>
      </c>
      <c r="R38" s="116">
        <f t="shared" si="13"/>
        <v>0</v>
      </c>
      <c r="S38" s="251"/>
    </row>
    <row r="39" spans="1:24" s="251" customFormat="1" ht="15" customHeight="1" x14ac:dyDescent="0.35">
      <c r="A39" s="86" t="s">
        <v>59</v>
      </c>
      <c r="B39" s="165" t="s">
        <v>46</v>
      </c>
      <c r="C39" s="67"/>
      <c r="D39" s="31">
        <f>SUM(D40:D43)</f>
        <v>404</v>
      </c>
      <c r="E39" s="32">
        <f t="shared" ref="E39:M39" si="14">SUM(E40:E43)</f>
        <v>60</v>
      </c>
      <c r="F39" s="32">
        <f t="shared" si="14"/>
        <v>288</v>
      </c>
      <c r="G39" s="32">
        <f t="shared" si="14"/>
        <v>56</v>
      </c>
      <c r="H39" s="77">
        <f t="shared" si="14"/>
        <v>0</v>
      </c>
      <c r="I39" s="31">
        <f t="shared" si="14"/>
        <v>459</v>
      </c>
      <c r="J39" s="32">
        <f t="shared" si="14"/>
        <v>68</v>
      </c>
      <c r="K39" s="32">
        <f t="shared" si="14"/>
        <v>330</v>
      </c>
      <c r="L39" s="32">
        <f t="shared" si="14"/>
        <v>61</v>
      </c>
      <c r="M39" s="81">
        <f t="shared" si="14"/>
        <v>0</v>
      </c>
      <c r="N39" s="32">
        <f t="shared" si="13"/>
        <v>55</v>
      </c>
      <c r="O39" s="32">
        <f t="shared" si="13"/>
        <v>8</v>
      </c>
      <c r="P39" s="32">
        <f t="shared" si="13"/>
        <v>42</v>
      </c>
      <c r="Q39" s="32">
        <f t="shared" si="13"/>
        <v>5</v>
      </c>
      <c r="R39" s="115">
        <f t="shared" si="13"/>
        <v>0</v>
      </c>
      <c r="T39" s="247"/>
      <c r="U39" s="247"/>
      <c r="V39" s="247"/>
      <c r="W39" s="247"/>
      <c r="X39" s="247"/>
    </row>
    <row r="40" spans="1:24" s="251" customFormat="1" ht="15" customHeight="1" x14ac:dyDescent="0.35">
      <c r="A40" s="86" t="s">
        <v>59</v>
      </c>
      <c r="B40" s="18" t="s">
        <v>9</v>
      </c>
      <c r="C40" s="67" t="s">
        <v>6</v>
      </c>
      <c r="D40" s="20">
        <f t="shared" ref="D40:D43" si="15">SUM(E40:G40)</f>
        <v>216</v>
      </c>
      <c r="E40" s="21">
        <v>41</v>
      </c>
      <c r="F40" s="21">
        <v>121</v>
      </c>
      <c r="G40" s="21">
        <v>54</v>
      </c>
      <c r="H40" s="77">
        <v>0</v>
      </c>
      <c r="I40" s="20">
        <f>SUM(J40:L40)</f>
        <v>239</v>
      </c>
      <c r="J40" s="21">
        <v>45</v>
      </c>
      <c r="K40" s="21">
        <f>119+15</f>
        <v>134</v>
      </c>
      <c r="L40" s="21">
        <v>60</v>
      </c>
      <c r="M40" s="75">
        <v>0</v>
      </c>
      <c r="N40" s="21">
        <f t="shared" si="13"/>
        <v>23</v>
      </c>
      <c r="O40" s="21">
        <f t="shared" si="13"/>
        <v>4</v>
      </c>
      <c r="P40" s="21">
        <f t="shared" si="13"/>
        <v>13</v>
      </c>
      <c r="Q40" s="21">
        <f t="shared" si="13"/>
        <v>6</v>
      </c>
      <c r="R40" s="115">
        <f t="shared" si="13"/>
        <v>0</v>
      </c>
      <c r="T40" s="247"/>
      <c r="U40" s="247"/>
      <c r="V40" s="247"/>
      <c r="W40" s="247"/>
      <c r="X40" s="247"/>
    </row>
    <row r="41" spans="1:24" s="251" customFormat="1" ht="15" customHeight="1" x14ac:dyDescent="0.35">
      <c r="A41" s="86" t="s">
        <v>59</v>
      </c>
      <c r="B41" s="18" t="s">
        <v>9</v>
      </c>
      <c r="C41" s="67" t="s">
        <v>5</v>
      </c>
      <c r="D41" s="20">
        <f>SUM(E41:G41)</f>
        <v>178</v>
      </c>
      <c r="E41" s="21">
        <v>17</v>
      </c>
      <c r="F41" s="21">
        <v>161</v>
      </c>
      <c r="G41" s="21">
        <v>0</v>
      </c>
      <c r="H41" s="77">
        <v>0</v>
      </c>
      <c r="I41" s="20">
        <f>SUM(J41:L41)</f>
        <v>214</v>
      </c>
      <c r="J41" s="21">
        <v>22</v>
      </c>
      <c r="K41" s="21">
        <v>192</v>
      </c>
      <c r="L41" s="21">
        <v>0</v>
      </c>
      <c r="M41" s="75">
        <v>0</v>
      </c>
      <c r="N41" s="21">
        <f>I41-D41</f>
        <v>36</v>
      </c>
      <c r="O41" s="21">
        <f t="shared" si="13"/>
        <v>5</v>
      </c>
      <c r="P41" s="21">
        <f t="shared" si="13"/>
        <v>31</v>
      </c>
      <c r="Q41" s="21">
        <f t="shared" si="13"/>
        <v>0</v>
      </c>
      <c r="R41" s="115">
        <f t="shared" si="13"/>
        <v>0</v>
      </c>
      <c r="T41" s="247"/>
      <c r="U41" s="247"/>
      <c r="V41" s="247"/>
      <c r="W41" s="247"/>
      <c r="X41" s="247"/>
    </row>
    <row r="42" spans="1:24" s="251" customFormat="1" ht="15" customHeight="1" x14ac:dyDescent="0.35">
      <c r="A42" s="86" t="s">
        <v>59</v>
      </c>
      <c r="B42" s="18" t="s">
        <v>7</v>
      </c>
      <c r="C42" s="67" t="s">
        <v>6</v>
      </c>
      <c r="D42" s="20">
        <f t="shared" si="15"/>
        <v>8</v>
      </c>
      <c r="E42" s="21">
        <v>2</v>
      </c>
      <c r="F42" s="21">
        <v>4</v>
      </c>
      <c r="G42" s="21">
        <v>2</v>
      </c>
      <c r="H42" s="77">
        <v>0</v>
      </c>
      <c r="I42" s="20">
        <f>SUM(J42:L42)</f>
        <v>5</v>
      </c>
      <c r="J42" s="21">
        <v>1</v>
      </c>
      <c r="K42" s="21">
        <v>3</v>
      </c>
      <c r="L42" s="21">
        <v>1</v>
      </c>
      <c r="M42" s="75">
        <v>0</v>
      </c>
      <c r="N42" s="21">
        <f>I42-D42</f>
        <v>-3</v>
      </c>
      <c r="O42" s="21">
        <f t="shared" si="13"/>
        <v>-1</v>
      </c>
      <c r="P42" s="21">
        <f t="shared" si="13"/>
        <v>-1</v>
      </c>
      <c r="Q42" s="21">
        <f t="shared" si="13"/>
        <v>-1</v>
      </c>
      <c r="R42" s="115">
        <f t="shared" si="13"/>
        <v>0</v>
      </c>
      <c r="T42" s="247"/>
      <c r="U42" s="247"/>
      <c r="V42" s="247"/>
      <c r="W42" s="247"/>
      <c r="X42" s="247"/>
    </row>
    <row r="43" spans="1:24" s="251" customFormat="1" ht="15" customHeight="1" thickBot="1" x14ac:dyDescent="0.4">
      <c r="A43" s="86" t="s">
        <v>59</v>
      </c>
      <c r="B43" s="22" t="s">
        <v>7</v>
      </c>
      <c r="C43" s="72" t="s">
        <v>8</v>
      </c>
      <c r="D43" s="20">
        <f t="shared" si="15"/>
        <v>2</v>
      </c>
      <c r="E43" s="25">
        <v>0</v>
      </c>
      <c r="F43" s="25">
        <v>2</v>
      </c>
      <c r="G43" s="25">
        <v>0</v>
      </c>
      <c r="H43" s="79">
        <v>0</v>
      </c>
      <c r="I43" s="24">
        <f>SUM(J43:L43)</f>
        <v>1</v>
      </c>
      <c r="J43" s="25">
        <v>0</v>
      </c>
      <c r="K43" s="25">
        <v>1</v>
      </c>
      <c r="L43" s="25">
        <v>0</v>
      </c>
      <c r="M43" s="76">
        <v>0</v>
      </c>
      <c r="N43" s="24">
        <f>I43-D43</f>
        <v>-1</v>
      </c>
      <c r="O43" s="25">
        <f t="shared" si="13"/>
        <v>0</v>
      </c>
      <c r="P43" s="25">
        <f t="shared" si="13"/>
        <v>-1</v>
      </c>
      <c r="Q43" s="25">
        <f t="shared" si="13"/>
        <v>0</v>
      </c>
      <c r="R43" s="116">
        <f t="shared" si="13"/>
        <v>0</v>
      </c>
      <c r="T43" s="247"/>
      <c r="U43" s="247"/>
      <c r="V43" s="247"/>
      <c r="W43" s="247"/>
      <c r="X43" s="247"/>
    </row>
    <row r="44" spans="1:24" s="247" customFormat="1" ht="16" thickBot="1" x14ac:dyDescent="0.4">
      <c r="A44" s="85" t="s">
        <v>52</v>
      </c>
      <c r="B44" s="14" t="s">
        <v>35</v>
      </c>
      <c r="C44" s="68"/>
      <c r="D44" s="16">
        <f>SUM(E44:H44)</f>
        <v>2</v>
      </c>
      <c r="E44" s="17">
        <v>-14</v>
      </c>
      <c r="F44" s="17">
        <v>60</v>
      </c>
      <c r="G44" s="17">
        <v>-44</v>
      </c>
      <c r="H44" s="84">
        <v>0</v>
      </c>
      <c r="I44" s="16">
        <f>SUM(J44:M44)</f>
        <v>-146</v>
      </c>
      <c r="J44" s="17">
        <v>-17</v>
      </c>
      <c r="K44" s="17">
        <v>-83</v>
      </c>
      <c r="L44" s="17">
        <v>-46</v>
      </c>
      <c r="M44" s="84">
        <v>0</v>
      </c>
      <c r="N44" s="16">
        <f t="shared" si="1"/>
        <v>-148</v>
      </c>
      <c r="O44" s="17">
        <f t="shared" si="2"/>
        <v>-3</v>
      </c>
      <c r="P44" s="17">
        <f t="shared" si="3"/>
        <v>-143</v>
      </c>
      <c r="Q44" s="17">
        <f t="shared" si="4"/>
        <v>-2</v>
      </c>
      <c r="R44" s="109">
        <f t="shared" si="5"/>
        <v>0</v>
      </c>
      <c r="S44" s="251"/>
    </row>
    <row r="45" spans="1:24" s="247" customFormat="1" ht="16" thickBot="1" x14ac:dyDescent="0.4">
      <c r="A45" s="85" t="s">
        <v>53</v>
      </c>
      <c r="B45" s="14" t="s">
        <v>45</v>
      </c>
      <c r="C45" s="68"/>
      <c r="D45" s="16">
        <f>SUM(E45:H45)</f>
        <v>90853</v>
      </c>
      <c r="E45" s="17">
        <v>6998</v>
      </c>
      <c r="F45" s="17">
        <v>64967</v>
      </c>
      <c r="G45" s="17">
        <v>18888</v>
      </c>
      <c r="H45" s="84">
        <v>0</v>
      </c>
      <c r="I45" s="16">
        <f>SUM(J45:M45)</f>
        <v>13989</v>
      </c>
      <c r="J45" s="17">
        <f>37+1278</f>
        <v>1315</v>
      </c>
      <c r="K45" s="17">
        <f>313+9264</f>
        <v>9577</v>
      </c>
      <c r="L45" s="17">
        <f>143+2954</f>
        <v>3097</v>
      </c>
      <c r="M45" s="84">
        <v>0</v>
      </c>
      <c r="N45" s="16">
        <f>I45-D45</f>
        <v>-76864</v>
      </c>
      <c r="O45" s="17">
        <f>J45-E45</f>
        <v>-5683</v>
      </c>
      <c r="P45" s="17">
        <f>K45-F45</f>
        <v>-55390</v>
      </c>
      <c r="Q45" s="17">
        <f>L45-G45</f>
        <v>-15791</v>
      </c>
      <c r="R45" s="109">
        <f>M45-H45</f>
        <v>0</v>
      </c>
      <c r="S45" s="251"/>
    </row>
    <row r="46" spans="1:24" s="251" customFormat="1" ht="15" customHeight="1" thickBot="1" x14ac:dyDescent="0.4">
      <c r="A46" s="167" t="s">
        <v>54</v>
      </c>
      <c r="B46" s="168" t="s">
        <v>55</v>
      </c>
      <c r="C46" s="169"/>
      <c r="D46" s="170">
        <f>SUM(E46:G46)</f>
        <v>0</v>
      </c>
      <c r="E46" s="171">
        <v>5506</v>
      </c>
      <c r="F46" s="171">
        <v>-5705</v>
      </c>
      <c r="G46" s="171">
        <v>199</v>
      </c>
      <c r="H46" s="172">
        <v>0</v>
      </c>
      <c r="I46" s="170">
        <f>SUM(J46:L46)</f>
        <v>0</v>
      </c>
      <c r="J46" s="171">
        <v>5505</v>
      </c>
      <c r="K46" s="171">
        <v>-5704</v>
      </c>
      <c r="L46" s="171">
        <v>199</v>
      </c>
      <c r="M46" s="173">
        <v>0</v>
      </c>
      <c r="N46" s="170">
        <f t="shared" ref="N46:R53" si="16">I46-D46</f>
        <v>0</v>
      </c>
      <c r="O46" s="171">
        <f t="shared" si="16"/>
        <v>-1</v>
      </c>
      <c r="P46" s="171">
        <f t="shared" si="16"/>
        <v>1</v>
      </c>
      <c r="Q46" s="171">
        <f t="shared" si="16"/>
        <v>0</v>
      </c>
      <c r="R46" s="174">
        <f t="shared" si="16"/>
        <v>0</v>
      </c>
      <c r="T46" s="247"/>
      <c r="U46" s="247"/>
      <c r="V46" s="247"/>
      <c r="W46" s="247"/>
      <c r="X46" s="247"/>
    </row>
    <row r="47" spans="1:24" s="252" customFormat="1" ht="16" thickBot="1" x14ac:dyDescent="0.4">
      <c r="A47" s="175" t="s">
        <v>56</v>
      </c>
      <c r="B47" s="168" t="s">
        <v>4</v>
      </c>
      <c r="C47" s="176"/>
      <c r="D47" s="170">
        <f>SUM(E47:G47)</f>
        <v>35231</v>
      </c>
      <c r="E47" s="171">
        <v>0</v>
      </c>
      <c r="F47" s="171">
        <v>22977</v>
      </c>
      <c r="G47" s="171">
        <v>12254</v>
      </c>
      <c r="H47" s="173">
        <v>0</v>
      </c>
      <c r="I47" s="170">
        <f>SUM(J47:L47)</f>
        <v>24979</v>
      </c>
      <c r="J47" s="171">
        <v>0</v>
      </c>
      <c r="K47" s="171">
        <v>16254</v>
      </c>
      <c r="L47" s="171">
        <v>8725</v>
      </c>
      <c r="M47" s="173">
        <v>0</v>
      </c>
      <c r="N47" s="170">
        <f t="shared" si="16"/>
        <v>-10252</v>
      </c>
      <c r="O47" s="171">
        <f t="shared" si="16"/>
        <v>0</v>
      </c>
      <c r="P47" s="171">
        <f t="shared" si="16"/>
        <v>-6723</v>
      </c>
      <c r="Q47" s="171">
        <f t="shared" si="16"/>
        <v>-3529</v>
      </c>
      <c r="R47" s="174">
        <f t="shared" si="16"/>
        <v>0</v>
      </c>
      <c r="T47" s="247"/>
      <c r="U47" s="247"/>
      <c r="V47" s="247"/>
      <c r="W47" s="247"/>
      <c r="X47" s="247"/>
    </row>
    <row r="48" spans="1:24" s="252" customFormat="1" ht="16" thickBot="1" x14ac:dyDescent="0.4">
      <c r="A48" s="175" t="s">
        <v>57</v>
      </c>
      <c r="B48" s="168" t="s">
        <v>15</v>
      </c>
      <c r="C48" s="176"/>
      <c r="D48" s="170">
        <f t="shared" ref="D48" si="17">SUM(E48:G48)</f>
        <v>39631</v>
      </c>
      <c r="E48" s="171">
        <v>1021</v>
      </c>
      <c r="F48" s="171">
        <v>19815</v>
      </c>
      <c r="G48" s="171">
        <v>18795</v>
      </c>
      <c r="H48" s="177">
        <v>0</v>
      </c>
      <c r="I48" s="170">
        <f t="shared" ref="I48" si="18">SUM(J48:L48)</f>
        <v>76599</v>
      </c>
      <c r="J48" s="171">
        <v>243</v>
      </c>
      <c r="K48" s="171">
        <v>38299</v>
      </c>
      <c r="L48" s="171">
        <v>38057</v>
      </c>
      <c r="M48" s="173">
        <v>0</v>
      </c>
      <c r="N48" s="170">
        <f t="shared" si="16"/>
        <v>36968</v>
      </c>
      <c r="O48" s="171">
        <f t="shared" si="16"/>
        <v>-778</v>
      </c>
      <c r="P48" s="171">
        <f t="shared" si="16"/>
        <v>18484</v>
      </c>
      <c r="Q48" s="171">
        <f t="shared" si="16"/>
        <v>19262</v>
      </c>
      <c r="R48" s="174">
        <f t="shared" si="16"/>
        <v>0</v>
      </c>
      <c r="T48" s="247"/>
      <c r="U48" s="247"/>
      <c r="V48" s="247"/>
      <c r="W48" s="247"/>
      <c r="X48" s="247"/>
    </row>
    <row r="49" spans="1:59" s="253" customFormat="1" ht="16" thickBot="1" x14ac:dyDescent="0.4">
      <c r="A49" s="175" t="s">
        <v>58</v>
      </c>
      <c r="B49" s="168" t="s">
        <v>82</v>
      </c>
      <c r="C49" s="176"/>
      <c r="D49" s="170">
        <f t="shared" ref="D49" si="19">SUM(E49:G49)</f>
        <v>0</v>
      </c>
      <c r="E49" s="171">
        <v>0</v>
      </c>
      <c r="F49" s="171">
        <v>0</v>
      </c>
      <c r="G49" s="171">
        <v>0</v>
      </c>
      <c r="H49" s="177">
        <v>0</v>
      </c>
      <c r="I49" s="170">
        <f t="shared" ref="I49" si="20">SUM(J49:L49)</f>
        <v>0</v>
      </c>
      <c r="J49" s="171">
        <v>0</v>
      </c>
      <c r="K49" s="171">
        <v>0</v>
      </c>
      <c r="L49" s="171">
        <v>0</v>
      </c>
      <c r="M49" s="173">
        <v>0</v>
      </c>
      <c r="N49" s="170">
        <f t="shared" si="16"/>
        <v>0</v>
      </c>
      <c r="O49" s="171">
        <f t="shared" si="16"/>
        <v>0</v>
      </c>
      <c r="P49" s="171">
        <f t="shared" si="16"/>
        <v>0</v>
      </c>
      <c r="Q49" s="171">
        <f t="shared" si="16"/>
        <v>0</v>
      </c>
      <c r="R49" s="174">
        <f t="shared" si="16"/>
        <v>0</v>
      </c>
      <c r="S49" s="252"/>
      <c r="T49" s="247"/>
      <c r="U49" s="247"/>
      <c r="V49" s="247"/>
      <c r="W49" s="247"/>
      <c r="X49" s="247"/>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row>
    <row r="50" spans="1:59" s="254" customFormat="1" ht="15" customHeight="1" thickBot="1" x14ac:dyDescent="0.4">
      <c r="A50" s="88"/>
      <c r="B50" s="133"/>
      <c r="C50" s="89" t="s">
        <v>14</v>
      </c>
      <c r="D50" s="130">
        <f>D9+D14+D19+D24+D27+D34+D39+D44+D46+D45+D47+D48+D49</f>
        <v>714062</v>
      </c>
      <c r="E50" s="130">
        <f t="shared" ref="E50:M50" si="21">E9+E14+E19+E24+E27+E34+E39+E44+E46+E45+E47+E48+E49</f>
        <v>56261</v>
      </c>
      <c r="F50" s="130">
        <f>F9+F14+F19+F24+F27+F34+F39+F44+F46+F45+F47+F48+F49</f>
        <v>493629</v>
      </c>
      <c r="G50" s="130">
        <f>G9+G14+G19+G24+G27+G34+G39+G44+G46+G45+G47+G48+G49</f>
        <v>164172</v>
      </c>
      <c r="H50" s="131">
        <f t="shared" si="21"/>
        <v>2675</v>
      </c>
      <c r="I50" s="130">
        <f t="shared" si="21"/>
        <v>828200</v>
      </c>
      <c r="J50" s="130">
        <f t="shared" si="21"/>
        <v>60055</v>
      </c>
      <c r="K50" s="130">
        <f t="shared" si="21"/>
        <v>568198</v>
      </c>
      <c r="L50" s="130">
        <f t="shared" si="21"/>
        <v>199947</v>
      </c>
      <c r="M50" s="131">
        <f t="shared" si="21"/>
        <v>1159</v>
      </c>
      <c r="N50" s="130">
        <f>I50-D50</f>
        <v>114138</v>
      </c>
      <c r="O50" s="128">
        <f>J50-E50</f>
        <v>3794</v>
      </c>
      <c r="P50" s="128">
        <f>K50-F50</f>
        <v>74569</v>
      </c>
      <c r="Q50" s="128">
        <f t="shared" si="16"/>
        <v>35775</v>
      </c>
      <c r="R50" s="134">
        <f t="shared" si="16"/>
        <v>-1516</v>
      </c>
      <c r="T50" s="247"/>
      <c r="U50" s="247"/>
      <c r="V50" s="247"/>
      <c r="W50" s="247"/>
      <c r="X50" s="247"/>
    </row>
    <row r="51" spans="1:59" s="254" customFormat="1" ht="15" customHeight="1" x14ac:dyDescent="0.35">
      <c r="A51" s="108"/>
      <c r="B51" s="129"/>
      <c r="C51" s="33" t="s">
        <v>3</v>
      </c>
      <c r="D51" s="135">
        <f t="shared" ref="D51:M51" si="22">D10+D11+D15+D16+D20+D21+D28+D29+D35+D36+D40+D41</f>
        <v>304495</v>
      </c>
      <c r="E51" s="135">
        <f t="shared" si="22"/>
        <v>35573</v>
      </c>
      <c r="F51" s="135">
        <f t="shared" si="22"/>
        <v>232079</v>
      </c>
      <c r="G51" s="135">
        <f t="shared" si="22"/>
        <v>36843</v>
      </c>
      <c r="H51" s="136">
        <f t="shared" si="22"/>
        <v>2645</v>
      </c>
      <c r="I51" s="135">
        <f t="shared" si="22"/>
        <v>390946</v>
      </c>
      <c r="J51" s="135">
        <f t="shared" si="22"/>
        <v>43538</v>
      </c>
      <c r="K51" s="135">
        <f t="shared" si="22"/>
        <v>298815</v>
      </c>
      <c r="L51" s="135">
        <f t="shared" si="22"/>
        <v>48593</v>
      </c>
      <c r="M51" s="136">
        <f t="shared" si="22"/>
        <v>1147</v>
      </c>
      <c r="N51" s="132">
        <f>I51-D51</f>
        <v>86451</v>
      </c>
      <c r="O51" s="21">
        <f t="shared" ref="O51" si="23">J51-E51</f>
        <v>7965</v>
      </c>
      <c r="P51" s="137">
        <f>K51-F51</f>
        <v>66736</v>
      </c>
      <c r="Q51" s="137">
        <f t="shared" si="16"/>
        <v>11750</v>
      </c>
      <c r="R51" s="113">
        <f t="shared" si="16"/>
        <v>-1498</v>
      </c>
      <c r="T51" s="247"/>
      <c r="U51" s="247"/>
      <c r="V51" s="247"/>
      <c r="W51" s="247"/>
      <c r="X51" s="247"/>
    </row>
    <row r="52" spans="1:59" s="251" customFormat="1" ht="15" customHeight="1" x14ac:dyDescent="0.35">
      <c r="A52" s="104"/>
      <c r="B52" s="67"/>
      <c r="C52" s="33" t="s">
        <v>2</v>
      </c>
      <c r="D52" s="138">
        <f t="shared" ref="D52:M52" si="24">D12+D13+D17+D18+D22+D23+D25+D26+D30+D31+D37+D38+D42+D43</f>
        <v>236515</v>
      </c>
      <c r="E52" s="138">
        <f t="shared" si="24"/>
        <v>6259</v>
      </c>
      <c r="F52" s="138">
        <f>F12+F13+F17+F18+F22+F23+F25+F26+F30+F31+F37+F38+F42+F43</f>
        <v>154075</v>
      </c>
      <c r="G52" s="138">
        <f t="shared" si="24"/>
        <v>76181</v>
      </c>
      <c r="H52" s="139">
        <f t="shared" si="24"/>
        <v>30</v>
      </c>
      <c r="I52" s="138">
        <f t="shared" si="24"/>
        <v>314498</v>
      </c>
      <c r="J52" s="138">
        <f t="shared" si="24"/>
        <v>8553</v>
      </c>
      <c r="K52" s="138">
        <f t="shared" si="24"/>
        <v>205679</v>
      </c>
      <c r="L52" s="138">
        <f t="shared" si="24"/>
        <v>100266</v>
      </c>
      <c r="M52" s="139">
        <f t="shared" si="24"/>
        <v>12</v>
      </c>
      <c r="N52" s="132">
        <f>I52-D52</f>
        <v>77983</v>
      </c>
      <c r="O52" s="21">
        <f>J52-E52</f>
        <v>2294</v>
      </c>
      <c r="P52" s="137">
        <f>K52-F52</f>
        <v>51604</v>
      </c>
      <c r="Q52" s="137">
        <f t="shared" si="16"/>
        <v>24085</v>
      </c>
      <c r="R52" s="113">
        <f t="shared" si="16"/>
        <v>-18</v>
      </c>
      <c r="T52" s="247"/>
      <c r="U52" s="247"/>
      <c r="V52" s="247"/>
      <c r="W52" s="247"/>
      <c r="X52" s="247"/>
    </row>
    <row r="53" spans="1:59" s="251" customFormat="1" ht="15" customHeight="1" thickBot="1" x14ac:dyDescent="0.4">
      <c r="A53" s="105"/>
      <c r="B53" s="126"/>
      <c r="C53" s="36" t="s">
        <v>1</v>
      </c>
      <c r="D53" s="24">
        <f t="shared" ref="D53:M53" si="25">+D32+D33+D44+D46+D45+D47+D48+D49</f>
        <v>173052</v>
      </c>
      <c r="E53" s="24">
        <f t="shared" si="25"/>
        <v>14429</v>
      </c>
      <c r="F53" s="24">
        <f t="shared" si="25"/>
        <v>107475</v>
      </c>
      <c r="G53" s="24">
        <f t="shared" si="25"/>
        <v>51148</v>
      </c>
      <c r="H53" s="140">
        <f t="shared" si="25"/>
        <v>0</v>
      </c>
      <c r="I53" s="24">
        <f t="shared" si="25"/>
        <v>122756</v>
      </c>
      <c r="J53" s="24">
        <f t="shared" si="25"/>
        <v>7964</v>
      </c>
      <c r="K53" s="24">
        <f t="shared" si="25"/>
        <v>63704</v>
      </c>
      <c r="L53" s="24">
        <f t="shared" si="25"/>
        <v>51088</v>
      </c>
      <c r="M53" s="140">
        <f t="shared" si="25"/>
        <v>0</v>
      </c>
      <c r="N53" s="152">
        <f>I53-D53</f>
        <v>-50296</v>
      </c>
      <c r="O53" s="25">
        <f t="shared" ref="O53:P53" si="26">J53-E53</f>
        <v>-6465</v>
      </c>
      <c r="P53" s="153">
        <f t="shared" si="26"/>
        <v>-43771</v>
      </c>
      <c r="Q53" s="153">
        <f t="shared" si="16"/>
        <v>-60</v>
      </c>
      <c r="R53" s="114">
        <f t="shared" si="16"/>
        <v>0</v>
      </c>
      <c r="T53" s="247"/>
      <c r="U53" s="247"/>
      <c r="V53" s="247"/>
      <c r="W53" s="247"/>
      <c r="X53" s="247"/>
    </row>
    <row r="54" spans="1:59" s="256" customFormat="1" ht="15.65" customHeight="1" x14ac:dyDescent="0.35">
      <c r="A54" s="245" t="s">
        <v>0</v>
      </c>
      <c r="B54" s="210"/>
      <c r="C54" s="204"/>
      <c r="D54" s="205"/>
      <c r="E54" s="205"/>
      <c r="F54" s="203"/>
      <c r="G54" s="205"/>
      <c r="H54" s="205"/>
      <c r="I54" s="246"/>
      <c r="J54" s="246"/>
      <c r="K54" s="246"/>
      <c r="L54" s="246"/>
      <c r="M54" s="246"/>
      <c r="N54" s="205"/>
      <c r="O54" s="205"/>
      <c r="P54" s="205"/>
      <c r="Q54" s="205"/>
      <c r="R54" s="205"/>
      <c r="S54" s="255"/>
      <c r="T54" s="247"/>
      <c r="U54" s="247"/>
      <c r="V54" s="247"/>
      <c r="W54" s="247"/>
      <c r="X54" s="247"/>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row>
    <row r="55" spans="1:59" s="256" customFormat="1" ht="15.65" customHeight="1" x14ac:dyDescent="0.35">
      <c r="A55" s="70" t="s">
        <v>44</v>
      </c>
      <c r="B55" s="211"/>
      <c r="C55" s="204"/>
      <c r="D55" s="205"/>
      <c r="E55" s="205"/>
      <c r="F55" s="203"/>
      <c r="G55" s="205"/>
      <c r="H55" s="205"/>
      <c r="I55" s="205"/>
      <c r="J55" s="205"/>
      <c r="K55" s="205"/>
      <c r="L55" s="205"/>
      <c r="M55" s="205"/>
      <c r="N55" s="205"/>
      <c r="O55" s="205"/>
      <c r="P55" s="205"/>
      <c r="Q55" s="205"/>
      <c r="R55" s="20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row>
    <row r="56" spans="1:59" s="256" customFormat="1" x14ac:dyDescent="0.35">
      <c r="A56" s="70" t="s">
        <v>43</v>
      </c>
      <c r="B56" s="212"/>
      <c r="C56" s="213"/>
      <c r="D56" s="214"/>
      <c r="E56" s="214"/>
      <c r="F56" s="214"/>
      <c r="G56" s="214"/>
      <c r="H56" s="213"/>
      <c r="I56" s="203"/>
      <c r="J56" s="203"/>
      <c r="K56" s="203"/>
      <c r="L56" s="203"/>
      <c r="M56" s="215"/>
      <c r="N56" s="203"/>
      <c r="O56" s="203"/>
      <c r="P56" s="203"/>
      <c r="Q56" s="203"/>
      <c r="R56" s="206"/>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row>
    <row r="57" spans="1:59" s="256" customFormat="1" x14ac:dyDescent="0.35">
      <c r="A57" s="216" t="s">
        <v>78</v>
      </c>
      <c r="B57" s="212"/>
      <c r="C57" s="213"/>
      <c r="D57" s="214"/>
      <c r="E57" s="214"/>
      <c r="F57" s="214"/>
      <c r="G57" s="214"/>
      <c r="H57" s="213"/>
      <c r="I57" s="203"/>
      <c r="J57" s="203"/>
      <c r="K57" s="203"/>
      <c r="L57" s="203"/>
      <c r="M57" s="203"/>
      <c r="N57" s="203"/>
      <c r="O57" s="203"/>
      <c r="P57" s="203"/>
      <c r="Q57" s="203"/>
      <c r="R57" s="206"/>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row>
    <row r="58" spans="1:59" s="256" customFormat="1" x14ac:dyDescent="0.35">
      <c r="A58" s="125" t="s">
        <v>79</v>
      </c>
      <c r="B58" s="212"/>
      <c r="C58" s="213"/>
      <c r="D58" s="214"/>
      <c r="E58" s="214"/>
      <c r="F58" s="214"/>
      <c r="G58" s="214"/>
      <c r="H58" s="213"/>
      <c r="I58" s="203"/>
      <c r="J58" s="203"/>
      <c r="K58" s="203"/>
      <c r="L58" s="203"/>
      <c r="M58" s="203"/>
      <c r="N58" s="203"/>
      <c r="O58" s="203"/>
      <c r="P58" s="203"/>
      <c r="Q58" s="203"/>
      <c r="R58" s="206"/>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row>
    <row r="59" spans="1:59" s="256" customFormat="1" x14ac:dyDescent="0.35">
      <c r="A59" s="125"/>
      <c r="B59" s="212"/>
      <c r="C59" s="213"/>
      <c r="D59" s="214"/>
      <c r="E59" s="214"/>
      <c r="F59" s="214"/>
      <c r="G59" s="214"/>
      <c r="H59" s="213"/>
      <c r="I59" s="203"/>
      <c r="J59" s="203"/>
      <c r="K59" s="203"/>
      <c r="L59" s="203"/>
      <c r="M59" s="203"/>
      <c r="N59" s="203"/>
      <c r="O59" s="203"/>
      <c r="P59" s="203"/>
      <c r="Q59" s="203"/>
      <c r="R59" s="206"/>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row>
    <row r="60" spans="1:59" x14ac:dyDescent="0.35">
      <c r="A60" s="216"/>
      <c r="B60" s="216"/>
      <c r="C60" s="217"/>
      <c r="D60" s="218"/>
      <c r="E60" s="218"/>
      <c r="F60" s="218"/>
      <c r="G60" s="218"/>
      <c r="H60" s="217"/>
      <c r="I60" s="117"/>
      <c r="J60" s="117"/>
      <c r="K60" s="117"/>
      <c r="L60" s="117"/>
      <c r="M60" s="117"/>
      <c r="N60" s="117"/>
      <c r="O60" s="117"/>
      <c r="P60" s="117"/>
      <c r="Q60" s="117"/>
      <c r="R60" s="71"/>
    </row>
    <row r="61" spans="1:59" x14ac:dyDescent="0.35">
      <c r="A61" s="7" t="s">
        <v>13</v>
      </c>
      <c r="B61" s="44"/>
      <c r="C61" s="45"/>
      <c r="D61" s="46"/>
      <c r="E61" s="46"/>
      <c r="F61" s="46"/>
      <c r="G61" s="5"/>
      <c r="H61" s="44"/>
      <c r="I61" s="5"/>
      <c r="J61" s="5"/>
      <c r="K61" s="5"/>
      <c r="L61" s="5"/>
      <c r="M61" s="44"/>
      <c r="N61" s="5"/>
      <c r="O61" s="5"/>
      <c r="P61" s="5"/>
      <c r="Q61" s="5"/>
      <c r="R61" s="47"/>
    </row>
    <row r="62" spans="1:59" ht="16" thickBot="1" x14ac:dyDescent="0.4">
      <c r="A62" s="91" t="s">
        <v>80</v>
      </c>
      <c r="B62" s="92"/>
      <c r="C62" s="92"/>
      <c r="D62" s="92"/>
      <c r="E62" s="92"/>
      <c r="F62" s="92"/>
      <c r="G62" s="92"/>
      <c r="H62" s="92"/>
      <c r="I62" s="92"/>
      <c r="J62" s="92"/>
      <c r="K62" s="92"/>
      <c r="L62" s="92"/>
      <c r="M62" s="92"/>
      <c r="N62" s="92"/>
      <c r="O62" s="92"/>
      <c r="P62" s="92"/>
      <c r="Q62" s="92"/>
      <c r="R62" s="93"/>
    </row>
    <row r="63" spans="1:59" s="250" customFormat="1" x14ac:dyDescent="0.35">
      <c r="A63" s="94" t="s">
        <v>61</v>
      </c>
      <c r="B63" s="95"/>
      <c r="C63" s="96"/>
      <c r="D63" s="9" t="s">
        <v>81</v>
      </c>
      <c r="E63" s="50"/>
      <c r="F63" s="50"/>
      <c r="G63" s="50"/>
      <c r="H63" s="51"/>
      <c r="I63" s="9" t="s">
        <v>77</v>
      </c>
      <c r="J63" s="50"/>
      <c r="K63" s="50"/>
      <c r="L63" s="50"/>
      <c r="M63" s="51"/>
      <c r="N63" s="100" t="s">
        <v>25</v>
      </c>
      <c r="O63" s="101"/>
      <c r="P63" s="101"/>
      <c r="Q63" s="101"/>
      <c r="R63" s="102"/>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row>
    <row r="64" spans="1:59" s="250" customFormat="1" ht="16" thickBot="1" x14ac:dyDescent="0.4">
      <c r="A64" s="103" t="s">
        <v>11</v>
      </c>
      <c r="B64" s="34" t="s">
        <v>16</v>
      </c>
      <c r="C64" s="35" t="s">
        <v>10</v>
      </c>
      <c r="D64" s="197" t="s">
        <v>64</v>
      </c>
      <c r="E64" s="198" t="s">
        <v>65</v>
      </c>
      <c r="F64" s="198" t="s">
        <v>66</v>
      </c>
      <c r="G64" s="199" t="s">
        <v>67</v>
      </c>
      <c r="H64" s="200" t="s">
        <v>68</v>
      </c>
      <c r="I64" s="197" t="s">
        <v>69</v>
      </c>
      <c r="J64" s="198" t="s">
        <v>70</v>
      </c>
      <c r="K64" s="198" t="s">
        <v>71</v>
      </c>
      <c r="L64" s="199" t="s">
        <v>72</v>
      </c>
      <c r="M64" s="200" t="s">
        <v>73</v>
      </c>
      <c r="N64" s="11" t="s">
        <v>22</v>
      </c>
      <c r="O64" s="12" t="s">
        <v>32</v>
      </c>
      <c r="P64" s="12" t="s">
        <v>36</v>
      </c>
      <c r="Q64" s="13" t="s">
        <v>23</v>
      </c>
      <c r="R64" s="219" t="s">
        <v>26</v>
      </c>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c r="BE64" s="249"/>
      <c r="BF64" s="249"/>
      <c r="BG64" s="249"/>
    </row>
    <row r="65" spans="1:24" x14ac:dyDescent="0.35">
      <c r="A65" s="185" t="s">
        <v>48</v>
      </c>
      <c r="B65" s="186" t="s">
        <v>27</v>
      </c>
      <c r="C65" s="187"/>
      <c r="D65" s="16">
        <f>SUM(D66:D69)</f>
        <v>16186.8</v>
      </c>
      <c r="E65" s="17">
        <f t="shared" ref="E65:M65" si="27">SUM(E66:E69)</f>
        <v>640</v>
      </c>
      <c r="F65" s="17">
        <f t="shared" si="27"/>
        <v>10658</v>
      </c>
      <c r="G65" s="17">
        <f t="shared" si="27"/>
        <v>4888.7999999999993</v>
      </c>
      <c r="H65" s="74">
        <f t="shared" si="27"/>
        <v>1698</v>
      </c>
      <c r="I65" s="16">
        <f t="shared" si="27"/>
        <v>10595</v>
      </c>
      <c r="J65" s="17">
        <f t="shared" si="27"/>
        <v>452</v>
      </c>
      <c r="K65" s="17">
        <f t="shared" si="27"/>
        <v>7105</v>
      </c>
      <c r="L65" s="17">
        <f>SUM(L66:L69)</f>
        <v>3038</v>
      </c>
      <c r="M65" s="74">
        <f t="shared" si="27"/>
        <v>1045</v>
      </c>
      <c r="N65" s="16">
        <f t="shared" ref="N65:N89" si="28">I65-D65</f>
        <v>-5591.7999999999993</v>
      </c>
      <c r="O65" s="17">
        <f t="shared" ref="O65:O100" si="29">J65-E65</f>
        <v>-188</v>
      </c>
      <c r="P65" s="17">
        <f t="shared" ref="P65:P100" si="30">K65-F65</f>
        <v>-3553</v>
      </c>
      <c r="Q65" s="17">
        <f t="shared" ref="Q65:Q100" si="31">L65-G65</f>
        <v>-1850.7999999999993</v>
      </c>
      <c r="R65" s="109">
        <f t="shared" ref="R65:R100" si="32">M65-H65</f>
        <v>-653</v>
      </c>
      <c r="S65" s="257"/>
    </row>
    <row r="66" spans="1:24" x14ac:dyDescent="0.35">
      <c r="A66" s="178" t="s">
        <v>48</v>
      </c>
      <c r="B66" s="188" t="s">
        <v>9</v>
      </c>
      <c r="C66" s="182" t="s">
        <v>6</v>
      </c>
      <c r="D66" s="20">
        <f>SUM(E66:G66)</f>
        <v>9746.4</v>
      </c>
      <c r="E66" s="21">
        <v>0</v>
      </c>
      <c r="F66" s="21">
        <v>4873</v>
      </c>
      <c r="G66" s="21">
        <v>4873.3999999999996</v>
      </c>
      <c r="H66" s="75">
        <v>983</v>
      </c>
      <c r="I66" s="20">
        <f>SUM(J66:L66)</f>
        <v>6068</v>
      </c>
      <c r="J66" s="21">
        <v>0</v>
      </c>
      <c r="K66" s="21">
        <v>3034</v>
      </c>
      <c r="L66" s="21">
        <v>3034</v>
      </c>
      <c r="M66" s="75">
        <v>582</v>
      </c>
      <c r="N66" s="20">
        <f t="shared" si="28"/>
        <v>-3678.3999999999996</v>
      </c>
      <c r="O66" s="21">
        <f t="shared" si="29"/>
        <v>0</v>
      </c>
      <c r="P66" s="21">
        <f t="shared" si="30"/>
        <v>-1839</v>
      </c>
      <c r="Q66" s="21">
        <f t="shared" si="31"/>
        <v>-1839.3999999999996</v>
      </c>
      <c r="R66" s="110">
        <f t="shared" si="32"/>
        <v>-401</v>
      </c>
    </row>
    <row r="67" spans="1:24" x14ac:dyDescent="0.35">
      <c r="A67" s="178" t="s">
        <v>48</v>
      </c>
      <c r="B67" s="188" t="s">
        <v>9</v>
      </c>
      <c r="C67" s="182" t="s">
        <v>8</v>
      </c>
      <c r="D67" s="20">
        <f>SUM(E67:G67)</f>
        <v>6405</v>
      </c>
      <c r="E67" s="21">
        <v>640</v>
      </c>
      <c r="F67" s="21">
        <v>5765</v>
      </c>
      <c r="G67" s="21">
        <v>0</v>
      </c>
      <c r="H67" s="75">
        <v>707</v>
      </c>
      <c r="I67" s="20">
        <f>SUM(J67:L67)</f>
        <v>4518</v>
      </c>
      <c r="J67" s="21">
        <v>452</v>
      </c>
      <c r="K67" s="21">
        <v>4066</v>
      </c>
      <c r="L67" s="21">
        <v>0</v>
      </c>
      <c r="M67" s="75">
        <v>459</v>
      </c>
      <c r="N67" s="20">
        <f t="shared" si="28"/>
        <v>-1887</v>
      </c>
      <c r="O67" s="21">
        <f t="shared" si="29"/>
        <v>-188</v>
      </c>
      <c r="P67" s="21">
        <f t="shared" si="30"/>
        <v>-1699</v>
      </c>
      <c r="Q67" s="21">
        <f t="shared" si="31"/>
        <v>0</v>
      </c>
      <c r="R67" s="110">
        <f t="shared" si="32"/>
        <v>-248</v>
      </c>
    </row>
    <row r="68" spans="1:24" x14ac:dyDescent="0.35">
      <c r="A68" s="178" t="s">
        <v>48</v>
      </c>
      <c r="B68" s="188" t="s">
        <v>7</v>
      </c>
      <c r="C68" s="182" t="s">
        <v>6</v>
      </c>
      <c r="D68" s="20">
        <f>SUM(E68:G68)</f>
        <v>31.4</v>
      </c>
      <c r="E68" s="21">
        <v>0</v>
      </c>
      <c r="F68" s="21">
        <v>16</v>
      </c>
      <c r="G68" s="21">
        <v>15.4</v>
      </c>
      <c r="H68" s="75">
        <v>6</v>
      </c>
      <c r="I68" s="20">
        <f>SUM(J68:L68)</f>
        <v>8</v>
      </c>
      <c r="J68" s="21">
        <v>0</v>
      </c>
      <c r="K68" s="21">
        <v>4</v>
      </c>
      <c r="L68" s="21">
        <v>4</v>
      </c>
      <c r="M68" s="75">
        <v>3</v>
      </c>
      <c r="N68" s="20">
        <f t="shared" si="28"/>
        <v>-23.4</v>
      </c>
      <c r="O68" s="21">
        <f t="shared" si="29"/>
        <v>0</v>
      </c>
      <c r="P68" s="21">
        <f t="shared" si="30"/>
        <v>-12</v>
      </c>
      <c r="Q68" s="21">
        <f t="shared" si="31"/>
        <v>-11.4</v>
      </c>
      <c r="R68" s="110">
        <f t="shared" si="32"/>
        <v>-3</v>
      </c>
    </row>
    <row r="69" spans="1:24" ht="16" thickBot="1" x14ac:dyDescent="0.4">
      <c r="A69" s="178" t="s">
        <v>48</v>
      </c>
      <c r="B69" s="189" t="s">
        <v>7</v>
      </c>
      <c r="C69" s="190" t="s">
        <v>5</v>
      </c>
      <c r="D69" s="24">
        <f>SUM(E69:G69)</f>
        <v>4</v>
      </c>
      <c r="E69" s="25">
        <v>0</v>
      </c>
      <c r="F69" s="25">
        <v>4</v>
      </c>
      <c r="G69" s="25">
        <v>0</v>
      </c>
      <c r="H69" s="76">
        <v>2</v>
      </c>
      <c r="I69" s="24">
        <f>SUM(J69:L69)</f>
        <v>1</v>
      </c>
      <c r="J69" s="25">
        <v>0</v>
      </c>
      <c r="K69" s="25">
        <v>1</v>
      </c>
      <c r="L69" s="25">
        <v>0</v>
      </c>
      <c r="M69" s="76">
        <v>1</v>
      </c>
      <c r="N69" s="24">
        <f t="shared" si="28"/>
        <v>-3</v>
      </c>
      <c r="O69" s="25">
        <f t="shared" si="29"/>
        <v>0</v>
      </c>
      <c r="P69" s="25">
        <f t="shared" si="30"/>
        <v>-3</v>
      </c>
      <c r="Q69" s="25">
        <f t="shared" si="31"/>
        <v>0</v>
      </c>
      <c r="R69" s="111">
        <f t="shared" si="32"/>
        <v>-1</v>
      </c>
    </row>
    <row r="70" spans="1:24" x14ac:dyDescent="0.35">
      <c r="A70" s="191" t="s">
        <v>49</v>
      </c>
      <c r="B70" s="179" t="s">
        <v>29</v>
      </c>
      <c r="C70" s="220"/>
      <c r="D70" s="16">
        <f>SUM(D71:D74)</f>
        <v>2447</v>
      </c>
      <c r="E70" s="17">
        <f t="shared" ref="E70:M70" si="33">SUM(E71:E74)</f>
        <v>129</v>
      </c>
      <c r="F70" s="17">
        <f t="shared" si="33"/>
        <v>1748</v>
      </c>
      <c r="G70" s="17">
        <f t="shared" si="33"/>
        <v>570</v>
      </c>
      <c r="H70" s="74">
        <f t="shared" si="33"/>
        <v>1077</v>
      </c>
      <c r="I70" s="16">
        <f t="shared" si="33"/>
        <v>1103</v>
      </c>
      <c r="J70" s="17">
        <f t="shared" si="33"/>
        <v>56</v>
      </c>
      <c r="K70" s="17">
        <f t="shared" si="33"/>
        <v>779</v>
      </c>
      <c r="L70" s="17">
        <f t="shared" si="33"/>
        <v>268</v>
      </c>
      <c r="M70" s="74">
        <f t="shared" si="33"/>
        <v>504</v>
      </c>
      <c r="N70" s="16">
        <f t="shared" si="28"/>
        <v>-1344</v>
      </c>
      <c r="O70" s="17">
        <f t="shared" si="29"/>
        <v>-73</v>
      </c>
      <c r="P70" s="17">
        <f t="shared" si="30"/>
        <v>-969</v>
      </c>
      <c r="Q70" s="17">
        <f t="shared" si="31"/>
        <v>-302</v>
      </c>
      <c r="R70" s="109">
        <f t="shared" si="32"/>
        <v>-573</v>
      </c>
    </row>
    <row r="71" spans="1:24" s="251" customFormat="1" x14ac:dyDescent="0.35">
      <c r="A71" s="192" t="s">
        <v>49</v>
      </c>
      <c r="B71" s="188" t="s">
        <v>9</v>
      </c>
      <c r="C71" s="182" t="s">
        <v>6</v>
      </c>
      <c r="D71" s="20">
        <f>SUM(E71:G71)</f>
        <v>1136.5</v>
      </c>
      <c r="E71" s="21">
        <v>0</v>
      </c>
      <c r="F71" s="21">
        <v>578</v>
      </c>
      <c r="G71" s="21">
        <v>558.5</v>
      </c>
      <c r="H71" s="75">
        <v>510</v>
      </c>
      <c r="I71" s="20">
        <f>SUM(J71:L71)</f>
        <v>537</v>
      </c>
      <c r="J71" s="21">
        <v>0</v>
      </c>
      <c r="K71" s="21">
        <v>271</v>
      </c>
      <c r="L71" s="21">
        <v>266</v>
      </c>
      <c r="M71" s="75">
        <v>244</v>
      </c>
      <c r="N71" s="20">
        <f t="shared" si="28"/>
        <v>-599.5</v>
      </c>
      <c r="O71" s="21">
        <f t="shared" si="29"/>
        <v>0</v>
      </c>
      <c r="P71" s="21">
        <f t="shared" si="30"/>
        <v>-307</v>
      </c>
      <c r="Q71" s="21">
        <f t="shared" si="31"/>
        <v>-292.5</v>
      </c>
      <c r="R71" s="110">
        <f t="shared" si="32"/>
        <v>-266</v>
      </c>
      <c r="T71" s="247"/>
      <c r="U71" s="247"/>
      <c r="V71" s="247"/>
      <c r="W71" s="247"/>
      <c r="X71" s="247"/>
    </row>
    <row r="72" spans="1:24" s="251" customFormat="1" x14ac:dyDescent="0.35">
      <c r="A72" s="192" t="s">
        <v>49</v>
      </c>
      <c r="B72" s="188" t="s">
        <v>9</v>
      </c>
      <c r="C72" s="182" t="s">
        <v>8</v>
      </c>
      <c r="D72" s="20">
        <f>SUM(E72:G72)</f>
        <v>1281</v>
      </c>
      <c r="E72" s="21">
        <v>128</v>
      </c>
      <c r="F72" s="21">
        <v>1153</v>
      </c>
      <c r="G72" s="21">
        <v>0</v>
      </c>
      <c r="H72" s="75">
        <v>555</v>
      </c>
      <c r="I72" s="20">
        <f>SUM(J72:L72)</f>
        <v>559</v>
      </c>
      <c r="J72" s="21">
        <v>56</v>
      </c>
      <c r="K72" s="21">
        <v>503</v>
      </c>
      <c r="L72" s="21">
        <v>0</v>
      </c>
      <c r="M72" s="75">
        <v>256</v>
      </c>
      <c r="N72" s="20">
        <f t="shared" si="28"/>
        <v>-722</v>
      </c>
      <c r="O72" s="21">
        <f t="shared" si="29"/>
        <v>-72</v>
      </c>
      <c r="P72" s="21">
        <f t="shared" si="30"/>
        <v>-650</v>
      </c>
      <c r="Q72" s="21">
        <f t="shared" si="31"/>
        <v>0</v>
      </c>
      <c r="R72" s="110">
        <f t="shared" si="32"/>
        <v>-299</v>
      </c>
      <c r="T72" s="247"/>
      <c r="U72" s="247"/>
      <c r="V72" s="247"/>
      <c r="W72" s="247"/>
      <c r="X72" s="247"/>
    </row>
    <row r="73" spans="1:24" s="251" customFormat="1" x14ac:dyDescent="0.35">
      <c r="A73" s="192" t="s">
        <v>49</v>
      </c>
      <c r="B73" s="181" t="s">
        <v>7</v>
      </c>
      <c r="C73" s="182" t="s">
        <v>6</v>
      </c>
      <c r="D73" s="20">
        <f>SUM(E73:G73)</f>
        <v>23.5</v>
      </c>
      <c r="E73" s="21">
        <v>0</v>
      </c>
      <c r="F73" s="21">
        <v>12</v>
      </c>
      <c r="G73" s="21">
        <v>11.5</v>
      </c>
      <c r="H73" s="75">
        <v>9</v>
      </c>
      <c r="I73" s="20">
        <f>SUM(J73:L73)</f>
        <v>5</v>
      </c>
      <c r="J73" s="21">
        <v>0</v>
      </c>
      <c r="K73" s="21">
        <v>3</v>
      </c>
      <c r="L73" s="21">
        <v>2</v>
      </c>
      <c r="M73" s="75">
        <v>2</v>
      </c>
      <c r="N73" s="20">
        <f t="shared" si="28"/>
        <v>-18.5</v>
      </c>
      <c r="O73" s="21">
        <f t="shared" si="29"/>
        <v>0</v>
      </c>
      <c r="P73" s="21">
        <f t="shared" si="30"/>
        <v>-9</v>
      </c>
      <c r="Q73" s="21">
        <f t="shared" si="31"/>
        <v>-9.5</v>
      </c>
      <c r="R73" s="110">
        <f t="shared" si="32"/>
        <v>-7</v>
      </c>
      <c r="T73" s="247"/>
      <c r="U73" s="247"/>
      <c r="V73" s="247"/>
      <c r="W73" s="247"/>
      <c r="X73" s="247"/>
    </row>
    <row r="74" spans="1:24" s="251" customFormat="1" ht="16" thickBot="1" x14ac:dyDescent="0.4">
      <c r="A74" s="193" t="s">
        <v>49</v>
      </c>
      <c r="B74" s="189" t="s">
        <v>7</v>
      </c>
      <c r="C74" s="190" t="s">
        <v>5</v>
      </c>
      <c r="D74" s="24">
        <f>SUM(E74:G74)</f>
        <v>6</v>
      </c>
      <c r="E74" s="25">
        <v>1</v>
      </c>
      <c r="F74" s="25">
        <v>5</v>
      </c>
      <c r="G74" s="25">
        <v>0</v>
      </c>
      <c r="H74" s="76">
        <v>3</v>
      </c>
      <c r="I74" s="24">
        <f>SUM(J74:L74)</f>
        <v>2</v>
      </c>
      <c r="J74" s="25">
        <v>0</v>
      </c>
      <c r="K74" s="25">
        <v>2</v>
      </c>
      <c r="L74" s="25">
        <v>0</v>
      </c>
      <c r="M74" s="76">
        <v>2</v>
      </c>
      <c r="N74" s="24">
        <f t="shared" si="28"/>
        <v>-4</v>
      </c>
      <c r="O74" s="25">
        <f t="shared" si="29"/>
        <v>-1</v>
      </c>
      <c r="P74" s="25">
        <f t="shared" si="30"/>
        <v>-3</v>
      </c>
      <c r="Q74" s="25">
        <f t="shared" si="31"/>
        <v>0</v>
      </c>
      <c r="R74" s="111">
        <f t="shared" si="32"/>
        <v>-1</v>
      </c>
      <c r="T74" s="247"/>
      <c r="U74" s="247"/>
      <c r="V74" s="247"/>
      <c r="W74" s="247"/>
      <c r="X74" s="247"/>
    </row>
    <row r="75" spans="1:24" s="251" customFormat="1" x14ac:dyDescent="0.35">
      <c r="A75" s="185" t="s">
        <v>50</v>
      </c>
      <c r="B75" s="186" t="s">
        <v>30</v>
      </c>
      <c r="C75" s="187"/>
      <c r="D75" s="16">
        <f>SUM(D76:D79)</f>
        <v>824</v>
      </c>
      <c r="E75" s="17">
        <f t="shared" ref="E75:M75" si="34">SUM(E76:E79)</f>
        <v>243</v>
      </c>
      <c r="F75" s="17">
        <f t="shared" si="34"/>
        <v>579</v>
      </c>
      <c r="G75" s="17">
        <f t="shared" si="34"/>
        <v>2</v>
      </c>
      <c r="H75" s="74">
        <f t="shared" si="34"/>
        <v>133</v>
      </c>
      <c r="I75" s="16">
        <f t="shared" si="34"/>
        <v>164</v>
      </c>
      <c r="J75" s="17">
        <f t="shared" si="34"/>
        <v>51</v>
      </c>
      <c r="K75" s="17">
        <f t="shared" si="34"/>
        <v>113</v>
      </c>
      <c r="L75" s="17">
        <f t="shared" si="34"/>
        <v>0</v>
      </c>
      <c r="M75" s="80">
        <f t="shared" si="34"/>
        <v>35</v>
      </c>
      <c r="N75" s="16">
        <f t="shared" si="28"/>
        <v>-660</v>
      </c>
      <c r="O75" s="17">
        <f t="shared" si="29"/>
        <v>-192</v>
      </c>
      <c r="P75" s="17">
        <f t="shared" si="30"/>
        <v>-466</v>
      </c>
      <c r="Q75" s="17">
        <f t="shared" si="31"/>
        <v>-2</v>
      </c>
      <c r="R75" s="112">
        <f t="shared" si="32"/>
        <v>-98</v>
      </c>
      <c r="T75" s="247"/>
      <c r="U75" s="247"/>
      <c r="V75" s="247"/>
      <c r="W75" s="247"/>
      <c r="X75" s="247"/>
    </row>
    <row r="76" spans="1:24" s="251" customFormat="1" x14ac:dyDescent="0.35">
      <c r="A76" s="178" t="s">
        <v>50</v>
      </c>
      <c r="B76" s="188" t="s">
        <v>9</v>
      </c>
      <c r="C76" s="188" t="s">
        <v>6</v>
      </c>
      <c r="D76" s="20">
        <f>SUM(E76:G76)</f>
        <v>404</v>
      </c>
      <c r="E76" s="21">
        <v>202</v>
      </c>
      <c r="F76" s="21">
        <v>202</v>
      </c>
      <c r="G76" s="21">
        <v>0</v>
      </c>
      <c r="H76" s="75">
        <v>66</v>
      </c>
      <c r="I76" s="20">
        <f>SUM(J76:L76)</f>
        <v>88</v>
      </c>
      <c r="J76" s="21">
        <v>44</v>
      </c>
      <c r="K76" s="21">
        <v>44</v>
      </c>
      <c r="L76" s="21">
        <v>0</v>
      </c>
      <c r="M76" s="75">
        <v>18</v>
      </c>
      <c r="N76" s="20">
        <f t="shared" si="28"/>
        <v>-316</v>
      </c>
      <c r="O76" s="21">
        <f t="shared" si="29"/>
        <v>-158</v>
      </c>
      <c r="P76" s="21">
        <f t="shared" si="30"/>
        <v>-158</v>
      </c>
      <c r="Q76" s="21">
        <f t="shared" si="31"/>
        <v>0</v>
      </c>
      <c r="R76" s="113">
        <f t="shared" si="32"/>
        <v>-48</v>
      </c>
      <c r="T76" s="247"/>
      <c r="U76" s="247"/>
      <c r="V76" s="247"/>
      <c r="W76" s="247"/>
      <c r="X76" s="247"/>
    </row>
    <row r="77" spans="1:24" s="251" customFormat="1" x14ac:dyDescent="0.35">
      <c r="A77" s="178" t="s">
        <v>50</v>
      </c>
      <c r="B77" s="188" t="s">
        <v>9</v>
      </c>
      <c r="C77" s="188" t="s">
        <v>8</v>
      </c>
      <c r="D77" s="20">
        <f>SUM(E77:G77)</f>
        <v>414</v>
      </c>
      <c r="E77" s="21">
        <v>41</v>
      </c>
      <c r="F77" s="21">
        <v>373</v>
      </c>
      <c r="G77" s="21">
        <v>0</v>
      </c>
      <c r="H77" s="75">
        <v>65</v>
      </c>
      <c r="I77" s="20">
        <f>SUM(J77:L77)</f>
        <v>74</v>
      </c>
      <c r="J77" s="21">
        <v>7</v>
      </c>
      <c r="K77" s="21">
        <v>67</v>
      </c>
      <c r="L77" s="21">
        <v>0</v>
      </c>
      <c r="M77" s="75">
        <v>15</v>
      </c>
      <c r="N77" s="20">
        <f t="shared" si="28"/>
        <v>-340</v>
      </c>
      <c r="O77" s="21">
        <f t="shared" si="29"/>
        <v>-34</v>
      </c>
      <c r="P77" s="21">
        <f t="shared" si="30"/>
        <v>-306</v>
      </c>
      <c r="Q77" s="21">
        <f t="shared" si="31"/>
        <v>0</v>
      </c>
      <c r="R77" s="113">
        <f t="shared" si="32"/>
        <v>-50</v>
      </c>
      <c r="T77" s="247"/>
      <c r="U77" s="247"/>
      <c r="V77" s="247"/>
      <c r="W77" s="247"/>
      <c r="X77" s="247"/>
    </row>
    <row r="78" spans="1:24" s="251" customFormat="1" x14ac:dyDescent="0.35">
      <c r="A78" s="178" t="s">
        <v>50</v>
      </c>
      <c r="B78" s="188" t="s">
        <v>7</v>
      </c>
      <c r="C78" s="188" t="s">
        <v>6</v>
      </c>
      <c r="D78" s="20">
        <f>SUM(E78:G78)</f>
        <v>4</v>
      </c>
      <c r="E78" s="21">
        <v>0</v>
      </c>
      <c r="F78" s="21">
        <v>2</v>
      </c>
      <c r="G78" s="21">
        <v>2</v>
      </c>
      <c r="H78" s="75">
        <v>1</v>
      </c>
      <c r="I78" s="20">
        <f>SUM(J78:L78)</f>
        <v>1</v>
      </c>
      <c r="J78" s="21">
        <v>0</v>
      </c>
      <c r="K78" s="21">
        <v>1</v>
      </c>
      <c r="L78" s="21">
        <v>0</v>
      </c>
      <c r="M78" s="75">
        <v>1</v>
      </c>
      <c r="N78" s="20">
        <f t="shared" si="28"/>
        <v>-3</v>
      </c>
      <c r="O78" s="21">
        <f t="shared" si="29"/>
        <v>0</v>
      </c>
      <c r="P78" s="21">
        <f t="shared" si="30"/>
        <v>-1</v>
      </c>
      <c r="Q78" s="21">
        <f t="shared" si="31"/>
        <v>-2</v>
      </c>
      <c r="R78" s="113">
        <f t="shared" si="32"/>
        <v>0</v>
      </c>
      <c r="T78" s="247"/>
      <c r="U78" s="247"/>
      <c r="V78" s="247"/>
      <c r="W78" s="247"/>
      <c r="X78" s="247"/>
    </row>
    <row r="79" spans="1:24" s="251" customFormat="1" ht="16" thickBot="1" x14ac:dyDescent="0.4">
      <c r="A79" s="183" t="s">
        <v>50</v>
      </c>
      <c r="B79" s="189" t="s">
        <v>7</v>
      </c>
      <c r="C79" s="189" t="s">
        <v>5</v>
      </c>
      <c r="D79" s="24">
        <f>SUM(E79:G79)</f>
        <v>2</v>
      </c>
      <c r="E79" s="25">
        <v>0</v>
      </c>
      <c r="F79" s="25">
        <v>2</v>
      </c>
      <c r="G79" s="25">
        <v>0</v>
      </c>
      <c r="H79" s="76">
        <v>1</v>
      </c>
      <c r="I79" s="24">
        <f>SUM(J79:L79)</f>
        <v>1</v>
      </c>
      <c r="J79" s="25">
        <v>0</v>
      </c>
      <c r="K79" s="25">
        <v>1</v>
      </c>
      <c r="L79" s="25">
        <v>0</v>
      </c>
      <c r="M79" s="76">
        <v>1</v>
      </c>
      <c r="N79" s="24">
        <f t="shared" si="28"/>
        <v>-1</v>
      </c>
      <c r="O79" s="25">
        <f t="shared" si="29"/>
        <v>0</v>
      </c>
      <c r="P79" s="25">
        <f t="shared" si="30"/>
        <v>-1</v>
      </c>
      <c r="Q79" s="25">
        <f t="shared" si="31"/>
        <v>0</v>
      </c>
      <c r="R79" s="114">
        <f t="shared" si="32"/>
        <v>0</v>
      </c>
      <c r="T79" s="247"/>
      <c r="U79" s="247"/>
      <c r="V79" s="247"/>
      <c r="W79" s="247"/>
      <c r="X79" s="247"/>
    </row>
    <row r="80" spans="1:24" s="251" customFormat="1" ht="15.75" customHeight="1" x14ac:dyDescent="0.35">
      <c r="A80" s="185" t="s">
        <v>38</v>
      </c>
      <c r="B80" s="186" t="s">
        <v>28</v>
      </c>
      <c r="C80" s="187"/>
      <c r="D80" s="16">
        <f>SUM(D81:D82)</f>
        <v>165</v>
      </c>
      <c r="E80" s="17">
        <f t="shared" ref="E80:M80" si="35">SUM(E81:E82)</f>
        <v>5</v>
      </c>
      <c r="F80" s="17">
        <f t="shared" si="35"/>
        <v>103</v>
      </c>
      <c r="G80" s="17">
        <f t="shared" si="35"/>
        <v>57</v>
      </c>
      <c r="H80" s="74">
        <f t="shared" si="35"/>
        <v>10</v>
      </c>
      <c r="I80" s="16">
        <f t="shared" si="35"/>
        <v>91</v>
      </c>
      <c r="J80" s="17">
        <f t="shared" si="35"/>
        <v>2</v>
      </c>
      <c r="K80" s="17">
        <f t="shared" si="35"/>
        <v>56</v>
      </c>
      <c r="L80" s="17">
        <f t="shared" si="35"/>
        <v>33</v>
      </c>
      <c r="M80" s="74">
        <f t="shared" si="35"/>
        <v>8</v>
      </c>
      <c r="N80" s="16">
        <f t="shared" si="28"/>
        <v>-74</v>
      </c>
      <c r="O80" s="17">
        <f t="shared" si="29"/>
        <v>-3</v>
      </c>
      <c r="P80" s="17">
        <f t="shared" si="30"/>
        <v>-47</v>
      </c>
      <c r="Q80" s="17">
        <f t="shared" si="31"/>
        <v>-24</v>
      </c>
      <c r="R80" s="109">
        <f t="shared" si="32"/>
        <v>-2</v>
      </c>
      <c r="T80" s="247"/>
      <c r="U80" s="247"/>
      <c r="V80" s="247"/>
      <c r="W80" s="247"/>
      <c r="X80" s="247"/>
    </row>
    <row r="81" spans="1:59" s="251" customFormat="1" x14ac:dyDescent="0.35">
      <c r="A81" s="178" t="s">
        <v>38</v>
      </c>
      <c r="B81" s="188" t="s">
        <v>7</v>
      </c>
      <c r="C81" s="182" t="s">
        <v>6</v>
      </c>
      <c r="D81" s="20">
        <f>SUM(E81:G81)</f>
        <v>115</v>
      </c>
      <c r="E81" s="21">
        <v>0</v>
      </c>
      <c r="F81" s="21">
        <v>58</v>
      </c>
      <c r="G81" s="21">
        <v>57</v>
      </c>
      <c r="H81" s="75">
        <v>7</v>
      </c>
      <c r="I81" s="20">
        <f>SUM(J81:L81)</f>
        <v>66</v>
      </c>
      <c r="J81" s="21">
        <v>0</v>
      </c>
      <c r="K81" s="21">
        <v>33</v>
      </c>
      <c r="L81" s="21">
        <v>33</v>
      </c>
      <c r="M81" s="75">
        <v>5</v>
      </c>
      <c r="N81" s="20">
        <f t="shared" si="28"/>
        <v>-49</v>
      </c>
      <c r="O81" s="21">
        <f t="shared" si="29"/>
        <v>0</v>
      </c>
      <c r="P81" s="21">
        <f t="shared" si="30"/>
        <v>-25</v>
      </c>
      <c r="Q81" s="21">
        <f t="shared" si="31"/>
        <v>-24</v>
      </c>
      <c r="R81" s="110">
        <f t="shared" si="32"/>
        <v>-2</v>
      </c>
      <c r="T81" s="247"/>
      <c r="U81" s="247"/>
      <c r="V81" s="247"/>
      <c r="W81" s="247"/>
      <c r="X81" s="247"/>
    </row>
    <row r="82" spans="1:59" s="258" customFormat="1" ht="16" thickBot="1" x14ac:dyDescent="0.4">
      <c r="A82" s="183" t="s">
        <v>38</v>
      </c>
      <c r="B82" s="188" t="s">
        <v>7</v>
      </c>
      <c r="C82" s="190" t="s">
        <v>5</v>
      </c>
      <c r="D82" s="20">
        <f>SUM(E82:G82)</f>
        <v>50</v>
      </c>
      <c r="E82" s="25">
        <v>5</v>
      </c>
      <c r="F82" s="25">
        <v>45</v>
      </c>
      <c r="G82" s="25">
        <v>0</v>
      </c>
      <c r="H82" s="76">
        <v>3</v>
      </c>
      <c r="I82" s="20">
        <f>SUM(J82:L82)</f>
        <v>25</v>
      </c>
      <c r="J82" s="21">
        <v>2</v>
      </c>
      <c r="K82" s="21">
        <v>23</v>
      </c>
      <c r="L82" s="21">
        <v>0</v>
      </c>
      <c r="M82" s="75">
        <v>3</v>
      </c>
      <c r="N82" s="20">
        <f t="shared" si="28"/>
        <v>-25</v>
      </c>
      <c r="O82" s="21">
        <f t="shared" si="29"/>
        <v>-3</v>
      </c>
      <c r="P82" s="21">
        <f t="shared" si="30"/>
        <v>-22</v>
      </c>
      <c r="Q82" s="21">
        <f t="shared" si="31"/>
        <v>0</v>
      </c>
      <c r="R82" s="110">
        <f t="shared" si="32"/>
        <v>0</v>
      </c>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47"/>
      <c r="BE82" s="247"/>
      <c r="BF82" s="247"/>
      <c r="BG82" s="247"/>
    </row>
    <row r="83" spans="1:59" s="247" customFormat="1" x14ac:dyDescent="0.35">
      <c r="A83" s="178" t="s">
        <v>51</v>
      </c>
      <c r="B83" s="179" t="s">
        <v>42</v>
      </c>
      <c r="C83" s="180"/>
      <c r="D83" s="16">
        <f t="shared" ref="D83:M83" si="36">SUM(D84:D89)</f>
        <v>527309</v>
      </c>
      <c r="E83" s="17">
        <f t="shared" si="36"/>
        <v>44647</v>
      </c>
      <c r="F83" s="17">
        <f t="shared" si="36"/>
        <v>359543</v>
      </c>
      <c r="G83" s="17">
        <f t="shared" si="36"/>
        <v>123119</v>
      </c>
      <c r="H83" s="74">
        <f t="shared" si="36"/>
        <v>0</v>
      </c>
      <c r="I83" s="16">
        <f t="shared" si="36"/>
        <v>944281</v>
      </c>
      <c r="J83" s="17">
        <f t="shared" si="36"/>
        <v>72735</v>
      </c>
      <c r="K83" s="17">
        <f t="shared" si="36"/>
        <v>659744</v>
      </c>
      <c r="L83" s="17">
        <f t="shared" si="36"/>
        <v>211802</v>
      </c>
      <c r="M83" s="74">
        <f t="shared" si="36"/>
        <v>0</v>
      </c>
      <c r="N83" s="16">
        <f t="shared" si="28"/>
        <v>416972</v>
      </c>
      <c r="O83" s="17">
        <f t="shared" si="29"/>
        <v>28088</v>
      </c>
      <c r="P83" s="17">
        <f t="shared" si="30"/>
        <v>300201</v>
      </c>
      <c r="Q83" s="17">
        <f t="shared" si="31"/>
        <v>88683</v>
      </c>
      <c r="R83" s="109">
        <f t="shared" si="32"/>
        <v>0</v>
      </c>
    </row>
    <row r="84" spans="1:59" s="247" customFormat="1" x14ac:dyDescent="0.35">
      <c r="A84" s="178" t="s">
        <v>51</v>
      </c>
      <c r="B84" s="181" t="s">
        <v>31</v>
      </c>
      <c r="C84" s="182" t="s">
        <v>6</v>
      </c>
      <c r="D84" s="20">
        <f>SUM(E84:G84)</f>
        <v>109405</v>
      </c>
      <c r="E84" s="21">
        <v>22259</v>
      </c>
      <c r="F84" s="21">
        <v>54986</v>
      </c>
      <c r="G84" s="21">
        <v>32160</v>
      </c>
      <c r="H84" s="75">
        <v>0</v>
      </c>
      <c r="I84" s="20">
        <f>SUM(J84:L84)</f>
        <v>201615</v>
      </c>
      <c r="J84" s="21">
        <v>33874</v>
      </c>
      <c r="K84" s="21">
        <f>101211+6225</f>
        <v>107436</v>
      </c>
      <c r="L84" s="21">
        <v>60305</v>
      </c>
      <c r="M84" s="75">
        <v>0</v>
      </c>
      <c r="N84" s="20">
        <f t="shared" si="28"/>
        <v>92210</v>
      </c>
      <c r="O84" s="21">
        <f t="shared" si="29"/>
        <v>11615</v>
      </c>
      <c r="P84" s="21">
        <f t="shared" si="30"/>
        <v>52450</v>
      </c>
      <c r="Q84" s="21">
        <f t="shared" si="31"/>
        <v>28145</v>
      </c>
      <c r="R84" s="110">
        <f t="shared" si="32"/>
        <v>0</v>
      </c>
    </row>
    <row r="85" spans="1:59" s="247" customFormat="1" x14ac:dyDescent="0.35">
      <c r="A85" s="178" t="s">
        <v>51</v>
      </c>
      <c r="B85" s="181" t="s">
        <v>9</v>
      </c>
      <c r="C85" s="182" t="s">
        <v>8</v>
      </c>
      <c r="D85" s="20">
        <f>SUM(E85:G85)</f>
        <v>169846</v>
      </c>
      <c r="E85" s="21">
        <v>14195</v>
      </c>
      <c r="F85" s="21">
        <v>152862</v>
      </c>
      <c r="G85" s="21">
        <v>2789</v>
      </c>
      <c r="H85" s="75">
        <v>0</v>
      </c>
      <c r="I85" s="20">
        <f>SUM(J85:L85)</f>
        <v>305794</v>
      </c>
      <c r="J85" s="21">
        <v>25445</v>
      </c>
      <c r="K85" s="21">
        <v>275214</v>
      </c>
      <c r="L85" s="21">
        <v>5135</v>
      </c>
      <c r="M85" s="75">
        <v>0</v>
      </c>
      <c r="N85" s="20">
        <f t="shared" si="28"/>
        <v>135948</v>
      </c>
      <c r="O85" s="21">
        <f t="shared" si="29"/>
        <v>11250</v>
      </c>
      <c r="P85" s="21">
        <f t="shared" si="30"/>
        <v>122352</v>
      </c>
      <c r="Q85" s="21">
        <f t="shared" si="31"/>
        <v>2346</v>
      </c>
      <c r="R85" s="110">
        <f t="shared" si="32"/>
        <v>0</v>
      </c>
    </row>
    <row r="86" spans="1:59" s="247" customFormat="1" x14ac:dyDescent="0.35">
      <c r="A86" s="178" t="s">
        <v>51</v>
      </c>
      <c r="B86" s="181" t="s">
        <v>7</v>
      </c>
      <c r="C86" s="182" t="s">
        <v>6</v>
      </c>
      <c r="D86" s="20">
        <f>SUM(E86:G86)</f>
        <v>171632</v>
      </c>
      <c r="E86" s="21">
        <v>0</v>
      </c>
      <c r="F86" s="21">
        <v>85826</v>
      </c>
      <c r="G86" s="21">
        <v>85806</v>
      </c>
      <c r="H86" s="75">
        <v>0</v>
      </c>
      <c r="I86" s="20">
        <f>SUM(J86:L86)</f>
        <v>307382</v>
      </c>
      <c r="J86" s="21">
        <v>0</v>
      </c>
      <c r="K86" s="21">
        <f>153723+9527</f>
        <v>163250</v>
      </c>
      <c r="L86" s="21">
        <v>144132</v>
      </c>
      <c r="M86" s="75">
        <v>0</v>
      </c>
      <c r="N86" s="20">
        <f>I86-D86</f>
        <v>135750</v>
      </c>
      <c r="O86" s="21">
        <f t="shared" si="29"/>
        <v>0</v>
      </c>
      <c r="P86" s="21">
        <f t="shared" si="30"/>
        <v>77424</v>
      </c>
      <c r="Q86" s="21">
        <f t="shared" si="31"/>
        <v>58326</v>
      </c>
      <c r="R86" s="110">
        <f t="shared" si="32"/>
        <v>0</v>
      </c>
    </row>
    <row r="87" spans="1:59" s="247" customFormat="1" x14ac:dyDescent="0.35">
      <c r="A87" s="178" t="s">
        <v>51</v>
      </c>
      <c r="B87" s="181" t="s">
        <v>7</v>
      </c>
      <c r="C87" s="182" t="s">
        <v>5</v>
      </c>
      <c r="D87" s="20">
        <f>SUM(E87:G87)</f>
        <v>61757</v>
      </c>
      <c r="E87" s="21">
        <v>6176</v>
      </c>
      <c r="F87" s="21">
        <v>55581</v>
      </c>
      <c r="G87" s="21">
        <v>0</v>
      </c>
      <c r="H87" s="75">
        <v>0</v>
      </c>
      <c r="I87" s="20">
        <f>SUM(J87:L87)</f>
        <v>114821</v>
      </c>
      <c r="J87" s="21">
        <v>11482</v>
      </c>
      <c r="K87" s="21">
        <v>103339</v>
      </c>
      <c r="L87" s="21">
        <v>0</v>
      </c>
      <c r="M87" s="75">
        <v>0</v>
      </c>
      <c r="N87" s="20">
        <f t="shared" si="28"/>
        <v>53064</v>
      </c>
      <c r="O87" s="21">
        <f t="shared" si="29"/>
        <v>5306</v>
      </c>
      <c r="P87" s="21">
        <f t="shared" si="30"/>
        <v>47758</v>
      </c>
      <c r="Q87" s="21">
        <f t="shared" si="31"/>
        <v>0</v>
      </c>
      <c r="R87" s="110">
        <f t="shared" si="32"/>
        <v>0</v>
      </c>
    </row>
    <row r="88" spans="1:59" s="247" customFormat="1" x14ac:dyDescent="0.35">
      <c r="A88" s="86" t="s">
        <v>51</v>
      </c>
      <c r="B88" s="27" t="s">
        <v>34</v>
      </c>
      <c r="C88" s="166" t="s">
        <v>33</v>
      </c>
      <c r="D88" s="20">
        <f t="shared" ref="D88" si="37">SUM(E88:G88)</f>
        <v>0</v>
      </c>
      <c r="E88" s="21">
        <v>0</v>
      </c>
      <c r="F88" s="21">
        <v>0</v>
      </c>
      <c r="G88" s="21">
        <v>0</v>
      </c>
      <c r="H88" s="75">
        <v>0</v>
      </c>
      <c r="I88" s="20">
        <f t="shared" ref="I88" si="38">SUM(J88:L88)</f>
        <v>0</v>
      </c>
      <c r="J88" s="21">
        <v>0</v>
      </c>
      <c r="K88" s="21">
        <v>0</v>
      </c>
      <c r="L88" s="21">
        <v>0</v>
      </c>
      <c r="M88" s="75">
        <v>0</v>
      </c>
      <c r="N88" s="20">
        <f t="shared" si="28"/>
        <v>0</v>
      </c>
      <c r="O88" s="21">
        <f t="shared" si="29"/>
        <v>0</v>
      </c>
      <c r="P88" s="21">
        <f t="shared" si="30"/>
        <v>0</v>
      </c>
      <c r="Q88" s="21">
        <f t="shared" si="31"/>
        <v>0</v>
      </c>
      <c r="R88" s="110">
        <f t="shared" si="32"/>
        <v>0</v>
      </c>
    </row>
    <row r="89" spans="1:59" s="247" customFormat="1" ht="16" thickBot="1" x14ac:dyDescent="0.4">
      <c r="A89" s="183" t="s">
        <v>51</v>
      </c>
      <c r="B89" s="184" t="s">
        <v>40</v>
      </c>
      <c r="C89" s="190" t="s">
        <v>41</v>
      </c>
      <c r="D89" s="24">
        <f>SUM(E89:G89)</f>
        <v>14669</v>
      </c>
      <c r="E89" s="25">
        <v>2017</v>
      </c>
      <c r="F89" s="25">
        <v>10288</v>
      </c>
      <c r="G89" s="25">
        <v>2364</v>
      </c>
      <c r="H89" s="76">
        <v>0</v>
      </c>
      <c r="I89" s="24">
        <f>SUM(J89:L89)</f>
        <v>14669</v>
      </c>
      <c r="J89" s="25">
        <v>1934</v>
      </c>
      <c r="K89" s="25">
        <f>10288+217</f>
        <v>10505</v>
      </c>
      <c r="L89" s="25">
        <v>2230</v>
      </c>
      <c r="M89" s="76">
        <v>0</v>
      </c>
      <c r="N89" s="24">
        <f t="shared" si="28"/>
        <v>0</v>
      </c>
      <c r="O89" s="25">
        <f t="shared" si="29"/>
        <v>-83</v>
      </c>
      <c r="P89" s="25">
        <f t="shared" si="30"/>
        <v>217</v>
      </c>
      <c r="Q89" s="25">
        <f t="shared" si="31"/>
        <v>-134</v>
      </c>
      <c r="R89" s="111">
        <f t="shared" si="32"/>
        <v>0</v>
      </c>
    </row>
    <row r="90" spans="1:59" s="251" customFormat="1" ht="15" customHeight="1" x14ac:dyDescent="0.35">
      <c r="A90" s="178" t="s">
        <v>39</v>
      </c>
      <c r="B90" s="194" t="s">
        <v>37</v>
      </c>
      <c r="C90" s="194"/>
      <c r="D90" s="16">
        <f>SUM(D91:D94)</f>
        <v>2147.0214999999998</v>
      </c>
      <c r="E90" s="17">
        <f t="shared" ref="E90:M90" si="39">SUM(E91:E94)</f>
        <v>137.9425</v>
      </c>
      <c r="F90" s="17">
        <f t="shared" si="39"/>
        <v>1457.7750000000001</v>
      </c>
      <c r="G90" s="17">
        <f t="shared" si="39"/>
        <v>551.30399999999997</v>
      </c>
      <c r="H90" s="84">
        <f t="shared" si="39"/>
        <v>0</v>
      </c>
      <c r="I90" s="16">
        <f t="shared" si="39"/>
        <v>1259</v>
      </c>
      <c r="J90" s="17">
        <f>SUM(J91:J94)</f>
        <v>75</v>
      </c>
      <c r="K90" s="17">
        <f t="shared" si="39"/>
        <v>887</v>
      </c>
      <c r="L90" s="17">
        <f t="shared" si="39"/>
        <v>297</v>
      </c>
      <c r="M90" s="74">
        <f t="shared" si="39"/>
        <v>0</v>
      </c>
      <c r="N90" s="17">
        <f t="shared" ref="N90:N100" si="40">I90-D90</f>
        <v>-888.02149999999983</v>
      </c>
      <c r="O90" s="17">
        <f t="shared" si="29"/>
        <v>-62.942499999999995</v>
      </c>
      <c r="P90" s="17">
        <f t="shared" si="30"/>
        <v>-570.77500000000009</v>
      </c>
      <c r="Q90" s="17">
        <f t="shared" si="31"/>
        <v>-254.30399999999997</v>
      </c>
      <c r="R90" s="109">
        <f t="shared" si="32"/>
        <v>0</v>
      </c>
      <c r="T90" s="247"/>
      <c r="U90" s="247"/>
      <c r="V90" s="247"/>
      <c r="W90" s="247"/>
      <c r="X90" s="247"/>
    </row>
    <row r="91" spans="1:59" s="251" customFormat="1" ht="15" customHeight="1" x14ac:dyDescent="0.35">
      <c r="A91" s="178" t="s">
        <v>39</v>
      </c>
      <c r="B91" s="181" t="s">
        <v>9</v>
      </c>
      <c r="C91" s="181" t="s">
        <v>6</v>
      </c>
      <c r="D91" s="20">
        <f>SUM(E91:G91)</f>
        <v>1161.8024999999998</v>
      </c>
      <c r="E91" s="21">
        <v>41.524499999999996</v>
      </c>
      <c r="F91" s="21">
        <v>581.34299999999996</v>
      </c>
      <c r="G91" s="21">
        <v>538.93499999999995</v>
      </c>
      <c r="H91" s="77">
        <v>0</v>
      </c>
      <c r="I91" s="20">
        <f>SUM(J91:L91)</f>
        <v>657</v>
      </c>
      <c r="J91" s="21">
        <v>16</v>
      </c>
      <c r="K91" s="21">
        <v>349</v>
      </c>
      <c r="L91" s="21">
        <v>292</v>
      </c>
      <c r="M91" s="75">
        <v>0</v>
      </c>
      <c r="N91" s="21">
        <f t="shared" si="40"/>
        <v>-504.80249999999978</v>
      </c>
      <c r="O91" s="21">
        <f t="shared" si="29"/>
        <v>-25.524499999999996</v>
      </c>
      <c r="P91" s="21">
        <f t="shared" si="30"/>
        <v>-232.34299999999996</v>
      </c>
      <c r="Q91" s="21">
        <f t="shared" si="31"/>
        <v>-246.93499999999995</v>
      </c>
      <c r="R91" s="115">
        <f t="shared" si="32"/>
        <v>0</v>
      </c>
      <c r="T91" s="247"/>
      <c r="U91" s="247"/>
      <c r="V91" s="247"/>
      <c r="W91" s="247"/>
      <c r="X91" s="247"/>
    </row>
    <row r="92" spans="1:59" s="251" customFormat="1" ht="15" customHeight="1" x14ac:dyDescent="0.35">
      <c r="A92" s="178" t="s">
        <v>39</v>
      </c>
      <c r="B92" s="181" t="s">
        <v>9</v>
      </c>
      <c r="C92" s="181" t="s">
        <v>5</v>
      </c>
      <c r="D92" s="20">
        <f>SUM(E92:G92)</f>
        <v>952.41300000000001</v>
      </c>
      <c r="E92" s="21">
        <v>95.417999999999992</v>
      </c>
      <c r="F92" s="21">
        <v>856.995</v>
      </c>
      <c r="G92" s="21">
        <v>0</v>
      </c>
      <c r="H92" s="77">
        <v>0</v>
      </c>
      <c r="I92" s="20">
        <f>SUM(J92:L92)</f>
        <v>591</v>
      </c>
      <c r="J92" s="21">
        <v>59</v>
      </c>
      <c r="K92" s="21">
        <v>532</v>
      </c>
      <c r="L92" s="21">
        <v>0</v>
      </c>
      <c r="M92" s="75">
        <v>0</v>
      </c>
      <c r="N92" s="21">
        <f t="shared" si="40"/>
        <v>-361.41300000000001</v>
      </c>
      <c r="O92" s="21">
        <f t="shared" si="29"/>
        <v>-36.417999999999992</v>
      </c>
      <c r="P92" s="21">
        <f t="shared" si="30"/>
        <v>-324.995</v>
      </c>
      <c r="Q92" s="21">
        <f t="shared" si="31"/>
        <v>0</v>
      </c>
      <c r="R92" s="115">
        <f t="shared" si="32"/>
        <v>0</v>
      </c>
      <c r="T92" s="247"/>
      <c r="U92" s="247"/>
      <c r="V92" s="247"/>
      <c r="W92" s="247"/>
      <c r="X92" s="247"/>
    </row>
    <row r="93" spans="1:59" s="251" customFormat="1" ht="15" customHeight="1" x14ac:dyDescent="0.35">
      <c r="A93" s="178" t="s">
        <v>39</v>
      </c>
      <c r="B93" s="181" t="s">
        <v>7</v>
      </c>
      <c r="C93" s="181" t="s">
        <v>6</v>
      </c>
      <c r="D93" s="20">
        <f>SUM(E93:G93)</f>
        <v>25.621499999999997</v>
      </c>
      <c r="E93" s="21">
        <v>0</v>
      </c>
      <c r="F93" s="21">
        <v>13.2525</v>
      </c>
      <c r="G93" s="21">
        <v>12.369</v>
      </c>
      <c r="H93" s="77">
        <v>0</v>
      </c>
      <c r="I93" s="20">
        <f>SUM(J93:L93)</f>
        <v>9</v>
      </c>
      <c r="J93" s="21">
        <v>0</v>
      </c>
      <c r="K93" s="21">
        <v>4</v>
      </c>
      <c r="L93" s="21">
        <v>5</v>
      </c>
      <c r="M93" s="75">
        <v>0</v>
      </c>
      <c r="N93" s="21">
        <f t="shared" si="40"/>
        <v>-16.621499999999997</v>
      </c>
      <c r="O93" s="21">
        <f t="shared" si="29"/>
        <v>0</v>
      </c>
      <c r="P93" s="21">
        <f t="shared" si="30"/>
        <v>-9.2524999999999995</v>
      </c>
      <c r="Q93" s="21">
        <f t="shared" si="31"/>
        <v>-7.3689999999999998</v>
      </c>
      <c r="R93" s="115">
        <f t="shared" si="32"/>
        <v>0</v>
      </c>
      <c r="T93" s="247"/>
      <c r="U93" s="247"/>
      <c r="V93" s="247"/>
      <c r="W93" s="247"/>
      <c r="X93" s="247"/>
    </row>
    <row r="94" spans="1:59" s="251" customFormat="1" ht="15" customHeight="1" thickBot="1" x14ac:dyDescent="0.4">
      <c r="A94" s="183" t="s">
        <v>39</v>
      </c>
      <c r="B94" s="184" t="s">
        <v>7</v>
      </c>
      <c r="C94" s="184" t="s">
        <v>8</v>
      </c>
      <c r="D94" s="24">
        <f>SUM(E94:G94)</f>
        <v>7.1844999999999999</v>
      </c>
      <c r="E94" s="25">
        <v>1</v>
      </c>
      <c r="F94" s="25">
        <v>6.1844999999999999</v>
      </c>
      <c r="G94" s="25">
        <v>0</v>
      </c>
      <c r="H94" s="79">
        <v>0</v>
      </c>
      <c r="I94" s="24">
        <f>SUM(J94:L94)</f>
        <v>2</v>
      </c>
      <c r="J94" s="25">
        <v>0</v>
      </c>
      <c r="K94" s="25">
        <v>2</v>
      </c>
      <c r="L94" s="25">
        <v>0</v>
      </c>
      <c r="M94" s="76">
        <v>0</v>
      </c>
      <c r="N94" s="24">
        <f t="shared" si="40"/>
        <v>-5.1844999999999999</v>
      </c>
      <c r="O94" s="25">
        <f t="shared" si="29"/>
        <v>-1</v>
      </c>
      <c r="P94" s="25">
        <f t="shared" si="30"/>
        <v>-4.1844999999999999</v>
      </c>
      <c r="Q94" s="25">
        <f t="shared" si="31"/>
        <v>0</v>
      </c>
      <c r="R94" s="116">
        <f t="shared" si="32"/>
        <v>0</v>
      </c>
      <c r="T94" s="247"/>
      <c r="U94" s="247"/>
      <c r="V94" s="247"/>
      <c r="W94" s="247"/>
      <c r="X94" s="247"/>
    </row>
    <row r="95" spans="1:59" s="251" customFormat="1" ht="15" customHeight="1" x14ac:dyDescent="0.35">
      <c r="A95" s="178" t="s">
        <v>59</v>
      </c>
      <c r="B95" s="194" t="s">
        <v>46</v>
      </c>
      <c r="C95" s="188"/>
      <c r="D95" s="31">
        <f>SUM(D96:D99)</f>
        <v>419</v>
      </c>
      <c r="E95" s="32">
        <f t="shared" ref="E95:M95" si="41">SUM(E96:E99)</f>
        <v>77</v>
      </c>
      <c r="F95" s="32">
        <f t="shared" si="41"/>
        <v>284</v>
      </c>
      <c r="G95" s="32">
        <f t="shared" si="41"/>
        <v>58</v>
      </c>
      <c r="H95" s="77">
        <f t="shared" si="41"/>
        <v>0</v>
      </c>
      <c r="I95" s="31">
        <f t="shared" si="41"/>
        <v>443</v>
      </c>
      <c r="J95" s="32">
        <f t="shared" si="41"/>
        <v>73</v>
      </c>
      <c r="K95" s="32">
        <f t="shared" si="41"/>
        <v>311</v>
      </c>
      <c r="L95" s="32">
        <f t="shared" si="41"/>
        <v>59</v>
      </c>
      <c r="M95" s="81">
        <f t="shared" si="41"/>
        <v>0</v>
      </c>
      <c r="N95" s="32">
        <f t="shared" si="40"/>
        <v>24</v>
      </c>
      <c r="O95" s="32">
        <f t="shared" si="29"/>
        <v>-4</v>
      </c>
      <c r="P95" s="32">
        <f t="shared" si="30"/>
        <v>27</v>
      </c>
      <c r="Q95" s="32">
        <f t="shared" si="31"/>
        <v>1</v>
      </c>
      <c r="R95" s="115">
        <f t="shared" si="32"/>
        <v>0</v>
      </c>
      <c r="T95" s="247"/>
      <c r="U95" s="247"/>
      <c r="V95" s="247"/>
      <c r="W95" s="247"/>
      <c r="X95" s="247"/>
    </row>
    <row r="96" spans="1:59" s="251" customFormat="1" ht="15" customHeight="1" x14ac:dyDescent="0.35">
      <c r="A96" s="178" t="s">
        <v>59</v>
      </c>
      <c r="B96" s="188" t="s">
        <v>9</v>
      </c>
      <c r="C96" s="188" t="s">
        <v>6</v>
      </c>
      <c r="D96" s="20">
        <f t="shared" ref="D96:D99" si="42">SUM(E96:G96)</f>
        <v>226</v>
      </c>
      <c r="E96" s="21">
        <v>57</v>
      </c>
      <c r="F96" s="21">
        <v>113</v>
      </c>
      <c r="G96" s="21">
        <v>56</v>
      </c>
      <c r="H96" s="77">
        <v>0</v>
      </c>
      <c r="I96" s="20">
        <f t="shared" ref="I96:I99" si="43">SUM(J96:L96)</f>
        <v>231</v>
      </c>
      <c r="J96" s="21">
        <v>51</v>
      </c>
      <c r="K96" s="21">
        <v>122</v>
      </c>
      <c r="L96" s="21">
        <v>58</v>
      </c>
      <c r="M96" s="75">
        <v>0</v>
      </c>
      <c r="N96" s="21">
        <f t="shared" si="40"/>
        <v>5</v>
      </c>
      <c r="O96" s="21">
        <f t="shared" si="29"/>
        <v>-6</v>
      </c>
      <c r="P96" s="21">
        <f t="shared" si="30"/>
        <v>9</v>
      </c>
      <c r="Q96" s="21">
        <f t="shared" si="31"/>
        <v>2</v>
      </c>
      <c r="R96" s="115">
        <f t="shared" si="32"/>
        <v>0</v>
      </c>
      <c r="T96" s="247"/>
      <c r="U96" s="247"/>
      <c r="V96" s="247"/>
      <c r="W96" s="247"/>
      <c r="X96" s="247"/>
    </row>
    <row r="97" spans="1:59" s="251" customFormat="1" ht="15" customHeight="1" x14ac:dyDescent="0.35">
      <c r="A97" s="178" t="s">
        <v>59</v>
      </c>
      <c r="B97" s="188" t="s">
        <v>9</v>
      </c>
      <c r="C97" s="188" t="s">
        <v>5</v>
      </c>
      <c r="D97" s="20">
        <f t="shared" si="42"/>
        <v>184</v>
      </c>
      <c r="E97" s="21">
        <v>18</v>
      </c>
      <c r="F97" s="21">
        <v>166</v>
      </c>
      <c r="G97" s="21">
        <v>0</v>
      </c>
      <c r="H97" s="77">
        <v>0</v>
      </c>
      <c r="I97" s="20">
        <f t="shared" si="43"/>
        <v>207</v>
      </c>
      <c r="J97" s="21">
        <v>21</v>
      </c>
      <c r="K97" s="21">
        <v>186</v>
      </c>
      <c r="L97" s="21">
        <v>0</v>
      </c>
      <c r="M97" s="75">
        <v>0</v>
      </c>
      <c r="N97" s="21">
        <f t="shared" si="40"/>
        <v>23</v>
      </c>
      <c r="O97" s="21">
        <f t="shared" si="29"/>
        <v>3</v>
      </c>
      <c r="P97" s="21">
        <f t="shared" si="30"/>
        <v>20</v>
      </c>
      <c r="Q97" s="21">
        <f t="shared" si="31"/>
        <v>0</v>
      </c>
      <c r="R97" s="115">
        <f t="shared" si="32"/>
        <v>0</v>
      </c>
      <c r="T97" s="247"/>
      <c r="U97" s="247"/>
      <c r="V97" s="247"/>
      <c r="W97" s="247"/>
      <c r="X97" s="247"/>
    </row>
    <row r="98" spans="1:59" s="251" customFormat="1" ht="15" customHeight="1" x14ac:dyDescent="0.35">
      <c r="A98" s="178" t="s">
        <v>59</v>
      </c>
      <c r="B98" s="188" t="s">
        <v>7</v>
      </c>
      <c r="C98" s="188" t="s">
        <v>6</v>
      </c>
      <c r="D98" s="20">
        <f t="shared" si="42"/>
        <v>7</v>
      </c>
      <c r="E98" s="21">
        <v>2</v>
      </c>
      <c r="F98" s="21">
        <v>3</v>
      </c>
      <c r="G98" s="21">
        <v>2</v>
      </c>
      <c r="H98" s="77">
        <v>0</v>
      </c>
      <c r="I98" s="20">
        <f t="shared" si="43"/>
        <v>4</v>
      </c>
      <c r="J98" s="21">
        <v>1</v>
      </c>
      <c r="K98" s="21">
        <v>2</v>
      </c>
      <c r="L98" s="21">
        <v>1</v>
      </c>
      <c r="M98" s="75">
        <v>0</v>
      </c>
      <c r="N98" s="21">
        <f t="shared" si="40"/>
        <v>-3</v>
      </c>
      <c r="O98" s="21">
        <f t="shared" si="29"/>
        <v>-1</v>
      </c>
      <c r="P98" s="21">
        <f t="shared" si="30"/>
        <v>-1</v>
      </c>
      <c r="Q98" s="21">
        <f t="shared" si="31"/>
        <v>-1</v>
      </c>
      <c r="R98" s="115">
        <f t="shared" si="32"/>
        <v>0</v>
      </c>
      <c r="T98" s="247"/>
      <c r="U98" s="247"/>
      <c r="V98" s="247"/>
      <c r="W98" s="247"/>
      <c r="X98" s="247"/>
    </row>
    <row r="99" spans="1:59" s="251" customFormat="1" ht="15" customHeight="1" thickBot="1" x14ac:dyDescent="0.4">
      <c r="A99" s="178" t="s">
        <v>59</v>
      </c>
      <c r="B99" s="189" t="s">
        <v>7</v>
      </c>
      <c r="C99" s="190" t="s">
        <v>8</v>
      </c>
      <c r="D99" s="24">
        <f t="shared" si="42"/>
        <v>2</v>
      </c>
      <c r="E99" s="25">
        <v>0</v>
      </c>
      <c r="F99" s="25">
        <v>2</v>
      </c>
      <c r="G99" s="25">
        <v>0</v>
      </c>
      <c r="H99" s="79">
        <v>0</v>
      </c>
      <c r="I99" s="24">
        <f t="shared" si="43"/>
        <v>1</v>
      </c>
      <c r="J99" s="25">
        <v>0</v>
      </c>
      <c r="K99" s="25">
        <v>1</v>
      </c>
      <c r="L99" s="25">
        <v>0</v>
      </c>
      <c r="M99" s="76">
        <v>0</v>
      </c>
      <c r="N99" s="24">
        <f t="shared" si="40"/>
        <v>-1</v>
      </c>
      <c r="O99" s="25">
        <f t="shared" si="29"/>
        <v>0</v>
      </c>
      <c r="P99" s="25">
        <f t="shared" si="30"/>
        <v>-1</v>
      </c>
      <c r="Q99" s="25">
        <f t="shared" si="31"/>
        <v>0</v>
      </c>
      <c r="R99" s="116">
        <f t="shared" si="32"/>
        <v>0</v>
      </c>
      <c r="T99" s="247"/>
      <c r="U99" s="247"/>
      <c r="V99" s="247"/>
      <c r="W99" s="247"/>
      <c r="X99" s="247"/>
    </row>
    <row r="100" spans="1:59" s="247" customFormat="1" ht="16" thickBot="1" x14ac:dyDescent="0.4">
      <c r="A100" s="85" t="s">
        <v>52</v>
      </c>
      <c r="B100" s="14" t="s">
        <v>35</v>
      </c>
      <c r="C100" s="68"/>
      <c r="D100" s="16">
        <f>SUM(E100:H100)</f>
        <v>0</v>
      </c>
      <c r="E100" s="17">
        <v>0</v>
      </c>
      <c r="F100" s="17">
        <v>0</v>
      </c>
      <c r="G100" s="17">
        <v>0</v>
      </c>
      <c r="H100" s="84">
        <v>0</v>
      </c>
      <c r="I100" s="16">
        <f>SUM(J100:M100)</f>
        <v>0</v>
      </c>
      <c r="J100" s="17">
        <v>0</v>
      </c>
      <c r="K100" s="17">
        <v>0</v>
      </c>
      <c r="L100" s="17">
        <v>0</v>
      </c>
      <c r="M100" s="84">
        <v>0</v>
      </c>
      <c r="N100" s="16">
        <f t="shared" si="40"/>
        <v>0</v>
      </c>
      <c r="O100" s="17">
        <f t="shared" si="29"/>
        <v>0</v>
      </c>
      <c r="P100" s="17">
        <f t="shared" si="30"/>
        <v>0</v>
      </c>
      <c r="Q100" s="17">
        <f t="shared" si="31"/>
        <v>0</v>
      </c>
      <c r="R100" s="109">
        <f t="shared" si="32"/>
        <v>0</v>
      </c>
      <c r="S100" s="251"/>
    </row>
    <row r="101" spans="1:59" s="247" customFormat="1" ht="16" thickBot="1" x14ac:dyDescent="0.4">
      <c r="A101" s="85" t="s">
        <v>53</v>
      </c>
      <c r="B101" s="14" t="s">
        <v>45</v>
      </c>
      <c r="C101" s="68"/>
      <c r="D101" s="16">
        <f>SUM(E101:H101)</f>
        <v>79528</v>
      </c>
      <c r="E101" s="17">
        <v>6304</v>
      </c>
      <c r="F101" s="17">
        <v>55497</v>
      </c>
      <c r="G101" s="17">
        <v>17727</v>
      </c>
      <c r="H101" s="84">
        <v>0</v>
      </c>
      <c r="I101" s="16">
        <f>SUM(J101:M101)</f>
        <v>12271</v>
      </c>
      <c r="J101" s="17">
        <f>31+1123</f>
        <v>1154</v>
      </c>
      <c r="K101" s="17">
        <f>261+8140</f>
        <v>8401</v>
      </c>
      <c r="L101" s="17">
        <f>119+2597</f>
        <v>2716</v>
      </c>
      <c r="M101" s="84">
        <v>0</v>
      </c>
      <c r="N101" s="16">
        <f>I101-D101</f>
        <v>-67257</v>
      </c>
      <c r="O101" s="17">
        <f>J101-E101</f>
        <v>-5150</v>
      </c>
      <c r="P101" s="17">
        <f>K101-F101</f>
        <v>-47096</v>
      </c>
      <c r="Q101" s="17">
        <f>L101-G101</f>
        <v>-15011</v>
      </c>
      <c r="R101" s="109">
        <f>M101-H101</f>
        <v>0</v>
      </c>
      <c r="S101" s="251"/>
    </row>
    <row r="102" spans="1:59" s="251" customFormat="1" ht="15" customHeight="1" thickBot="1" x14ac:dyDescent="0.4">
      <c r="A102" s="167" t="s">
        <v>54</v>
      </c>
      <c r="B102" s="168" t="s">
        <v>55</v>
      </c>
      <c r="C102" s="169"/>
      <c r="D102" s="170">
        <f>SUM(E102:G102)</f>
        <v>0</v>
      </c>
      <c r="E102" s="171">
        <v>1331</v>
      </c>
      <c r="F102" s="171">
        <v>-1729</v>
      </c>
      <c r="G102" s="171">
        <v>398</v>
      </c>
      <c r="H102" s="172">
        <v>0</v>
      </c>
      <c r="I102" s="170">
        <f>SUM(J102:L102)</f>
        <v>0</v>
      </c>
      <c r="J102" s="171">
        <v>1331</v>
      </c>
      <c r="K102" s="171">
        <v>-1729</v>
      </c>
      <c r="L102" s="171">
        <v>398</v>
      </c>
      <c r="M102" s="173">
        <v>0</v>
      </c>
      <c r="N102" s="170">
        <f t="shared" ref="N102:N105" si="44">I102-D102</f>
        <v>0</v>
      </c>
      <c r="O102" s="171">
        <f t="shared" ref="O102:O105" si="45">J102-E102</f>
        <v>0</v>
      </c>
      <c r="P102" s="171">
        <f t="shared" ref="P102:P105" si="46">K102-F102</f>
        <v>0</v>
      </c>
      <c r="Q102" s="171">
        <f t="shared" ref="Q102:Q109" si="47">L102-G102</f>
        <v>0</v>
      </c>
      <c r="R102" s="174">
        <f t="shared" ref="R102:R109" si="48">M102-H102</f>
        <v>0</v>
      </c>
      <c r="T102" s="247"/>
      <c r="U102" s="247"/>
      <c r="V102" s="247"/>
      <c r="W102" s="247"/>
      <c r="X102" s="247"/>
    </row>
    <row r="103" spans="1:59" s="252" customFormat="1" ht="16" thickBot="1" x14ac:dyDescent="0.4">
      <c r="A103" s="175" t="s">
        <v>56</v>
      </c>
      <c r="B103" s="168" t="s">
        <v>4</v>
      </c>
      <c r="C103" s="176"/>
      <c r="D103" s="170">
        <f>SUM(E103:G103)</f>
        <v>16400</v>
      </c>
      <c r="E103" s="171">
        <v>0</v>
      </c>
      <c r="F103" s="171">
        <v>10695</v>
      </c>
      <c r="G103" s="171">
        <v>5705</v>
      </c>
      <c r="H103" s="173">
        <v>0</v>
      </c>
      <c r="I103" s="170">
        <f>SUM(J103:L103)</f>
        <v>15170</v>
      </c>
      <c r="J103" s="171">
        <v>0</v>
      </c>
      <c r="K103" s="171">
        <v>9871</v>
      </c>
      <c r="L103" s="171">
        <v>5299</v>
      </c>
      <c r="M103" s="173">
        <v>0</v>
      </c>
      <c r="N103" s="170">
        <f t="shared" si="44"/>
        <v>-1230</v>
      </c>
      <c r="O103" s="171">
        <f t="shared" si="45"/>
        <v>0</v>
      </c>
      <c r="P103" s="171">
        <f t="shared" si="46"/>
        <v>-824</v>
      </c>
      <c r="Q103" s="171">
        <f t="shared" si="47"/>
        <v>-406</v>
      </c>
      <c r="R103" s="174">
        <f t="shared" si="48"/>
        <v>0</v>
      </c>
      <c r="T103" s="247"/>
      <c r="U103" s="247"/>
      <c r="V103" s="247"/>
      <c r="W103" s="247"/>
      <c r="X103" s="247"/>
    </row>
    <row r="104" spans="1:59" s="252" customFormat="1" ht="16" thickBot="1" x14ac:dyDescent="0.4">
      <c r="A104" s="175" t="s">
        <v>57</v>
      </c>
      <c r="B104" s="168" t="s">
        <v>15</v>
      </c>
      <c r="C104" s="176"/>
      <c r="D104" s="170">
        <f t="shared" ref="D104" si="49">SUM(E104:G104)</f>
        <v>40886</v>
      </c>
      <c r="E104" s="171">
        <v>1027</v>
      </c>
      <c r="F104" s="171">
        <v>20443</v>
      </c>
      <c r="G104" s="171">
        <v>19416</v>
      </c>
      <c r="H104" s="177">
        <v>0</v>
      </c>
      <c r="I104" s="170">
        <f t="shared" ref="I104" si="50">SUM(J104:L104)</f>
        <v>77854</v>
      </c>
      <c r="J104" s="171">
        <v>771</v>
      </c>
      <c r="K104" s="171">
        <v>38927</v>
      </c>
      <c r="L104" s="171">
        <v>38156</v>
      </c>
      <c r="M104" s="173">
        <v>0</v>
      </c>
      <c r="N104" s="170">
        <f t="shared" si="44"/>
        <v>36968</v>
      </c>
      <c r="O104" s="171">
        <f t="shared" si="45"/>
        <v>-256</v>
      </c>
      <c r="P104" s="171">
        <f t="shared" si="46"/>
        <v>18484</v>
      </c>
      <c r="Q104" s="171">
        <f t="shared" si="47"/>
        <v>18740</v>
      </c>
      <c r="R104" s="174">
        <f t="shared" si="48"/>
        <v>0</v>
      </c>
      <c r="T104" s="247"/>
      <c r="U104" s="247"/>
      <c r="V104" s="247"/>
      <c r="W104" s="247"/>
      <c r="X104" s="247"/>
    </row>
    <row r="105" spans="1:59" s="253" customFormat="1" ht="16" thickBot="1" x14ac:dyDescent="0.4">
      <c r="A105" s="175" t="s">
        <v>58</v>
      </c>
      <c r="B105" s="168" t="s">
        <v>82</v>
      </c>
      <c r="C105" s="176"/>
      <c r="D105" s="170">
        <f t="shared" ref="D105" si="51">SUM(E105:G105)</f>
        <v>5876</v>
      </c>
      <c r="E105" s="171">
        <v>1469</v>
      </c>
      <c r="F105" s="171">
        <v>2938</v>
      </c>
      <c r="G105" s="171">
        <v>1469</v>
      </c>
      <c r="H105" s="177">
        <v>0</v>
      </c>
      <c r="I105" s="170">
        <f t="shared" ref="I105" si="52">SUM(J105:L105)</f>
        <v>5876</v>
      </c>
      <c r="J105" s="171">
        <v>1469</v>
      </c>
      <c r="K105" s="171">
        <v>2938</v>
      </c>
      <c r="L105" s="171">
        <v>1469</v>
      </c>
      <c r="M105" s="173">
        <v>0</v>
      </c>
      <c r="N105" s="170">
        <f t="shared" si="44"/>
        <v>0</v>
      </c>
      <c r="O105" s="171">
        <f t="shared" si="45"/>
        <v>0</v>
      </c>
      <c r="P105" s="171">
        <f t="shared" si="46"/>
        <v>0</v>
      </c>
      <c r="Q105" s="171">
        <f t="shared" si="47"/>
        <v>0</v>
      </c>
      <c r="R105" s="174">
        <f t="shared" si="48"/>
        <v>0</v>
      </c>
      <c r="S105" s="252"/>
      <c r="T105" s="247"/>
      <c r="U105" s="247"/>
      <c r="V105" s="247"/>
      <c r="W105" s="247"/>
      <c r="X105" s="247"/>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c r="BF105" s="252"/>
      <c r="BG105" s="252"/>
    </row>
    <row r="106" spans="1:59" s="254" customFormat="1" ht="15" customHeight="1" thickBot="1" x14ac:dyDescent="0.4">
      <c r="A106" s="88"/>
      <c r="B106" s="133"/>
      <c r="C106" s="89" t="s">
        <v>14</v>
      </c>
      <c r="D106" s="130">
        <f>D65+D70+D75+D80+D83+D90+D95+D100+D102+D101+D103+D104+D105</f>
        <v>692187.82150000008</v>
      </c>
      <c r="E106" s="130">
        <f t="shared" ref="E106" si="53">E65+E70+E75+E80+E83+E90+E95+E100+E102+E101+E103+E104+E105</f>
        <v>56009.942499999997</v>
      </c>
      <c r="F106" s="130">
        <f>F65+F70+F75+F80+F83+F90+F95+F100+F102+F101+F103+F104+F105</f>
        <v>462216.77500000002</v>
      </c>
      <c r="G106" s="130">
        <f>G65+G70+G75+G80+G83+G90+G95+G100+G102+G101+G103+G104+G105</f>
        <v>173961.10399999999</v>
      </c>
      <c r="H106" s="131">
        <f t="shared" ref="H106:M106" si="54">H65+H70+H75+H80+H83+H90+H95+H100+H102+H101+H103+H104+H105</f>
        <v>2918</v>
      </c>
      <c r="I106" s="130">
        <f t="shared" si="54"/>
        <v>1069107</v>
      </c>
      <c r="J106" s="130">
        <f t="shared" si="54"/>
        <v>78169</v>
      </c>
      <c r="K106" s="130">
        <f t="shared" si="54"/>
        <v>727403</v>
      </c>
      <c r="L106" s="130">
        <f t="shared" si="54"/>
        <v>263535</v>
      </c>
      <c r="M106" s="131">
        <f t="shared" si="54"/>
        <v>1592</v>
      </c>
      <c r="N106" s="130">
        <f>I106-D106</f>
        <v>376919.17849999992</v>
      </c>
      <c r="O106" s="128">
        <f>J106-E106</f>
        <v>22159.057500000003</v>
      </c>
      <c r="P106" s="128">
        <f>K106-F106</f>
        <v>265186.22499999998</v>
      </c>
      <c r="Q106" s="128">
        <f t="shared" si="47"/>
        <v>89573.896000000008</v>
      </c>
      <c r="R106" s="134">
        <f t="shared" si="48"/>
        <v>-1326</v>
      </c>
      <c r="T106" s="247"/>
      <c r="U106" s="247"/>
      <c r="V106" s="247"/>
      <c r="W106" s="247"/>
      <c r="X106" s="247"/>
    </row>
    <row r="107" spans="1:59" s="254" customFormat="1" ht="15" customHeight="1" x14ac:dyDescent="0.35">
      <c r="A107" s="108"/>
      <c r="B107" s="129"/>
      <c r="C107" s="33" t="s">
        <v>3</v>
      </c>
      <c r="D107" s="135">
        <f t="shared" ref="D107:M107" si="55">D66+D67+D71+D72+D76+D77+D84+D85+D91+D92+D96+D97</f>
        <v>301162.11550000001</v>
      </c>
      <c r="E107" s="135">
        <f t="shared" si="55"/>
        <v>37676.942499999997</v>
      </c>
      <c r="F107" s="135">
        <f t="shared" si="55"/>
        <v>222509.33799999999</v>
      </c>
      <c r="G107" s="135">
        <f t="shared" si="55"/>
        <v>40975.834999999999</v>
      </c>
      <c r="H107" s="136">
        <f t="shared" si="55"/>
        <v>2886</v>
      </c>
      <c r="I107" s="135">
        <f t="shared" si="55"/>
        <v>520939</v>
      </c>
      <c r="J107" s="135">
        <f t="shared" si="55"/>
        <v>60025</v>
      </c>
      <c r="K107" s="135">
        <f t="shared" si="55"/>
        <v>391824</v>
      </c>
      <c r="L107" s="135">
        <f t="shared" si="55"/>
        <v>69090</v>
      </c>
      <c r="M107" s="136">
        <f t="shared" si="55"/>
        <v>1574</v>
      </c>
      <c r="N107" s="132">
        <f>I107-D107</f>
        <v>219776.88449999999</v>
      </c>
      <c r="O107" s="21">
        <f t="shared" ref="O107" si="56">J107-E107</f>
        <v>22348.057500000003</v>
      </c>
      <c r="P107" s="137">
        <f>K107-F107</f>
        <v>169314.66200000001</v>
      </c>
      <c r="Q107" s="137">
        <f t="shared" si="47"/>
        <v>28114.165000000001</v>
      </c>
      <c r="R107" s="113">
        <f t="shared" si="48"/>
        <v>-1312</v>
      </c>
      <c r="T107" s="247"/>
      <c r="U107" s="247"/>
      <c r="V107" s="247"/>
      <c r="W107" s="247"/>
      <c r="X107" s="247"/>
    </row>
    <row r="108" spans="1:59" s="251" customFormat="1" ht="15" customHeight="1" x14ac:dyDescent="0.35">
      <c r="A108" s="104"/>
      <c r="B108" s="67"/>
      <c r="C108" s="33" t="s">
        <v>2</v>
      </c>
      <c r="D108" s="138">
        <f t="shared" ref="D108:E108" si="57">D68+D69+D73+D74+D78+D79+D81+D82+D86+D87+D93+D94+D98+D99</f>
        <v>233666.70600000001</v>
      </c>
      <c r="E108" s="138">
        <f t="shared" si="57"/>
        <v>6185</v>
      </c>
      <c r="F108" s="138">
        <f>F68+F69+F73+F74+F78+F79+F81+F82+F86+F87+F93+F94+F98+F99+1</f>
        <v>141576.43700000001</v>
      </c>
      <c r="G108" s="138">
        <f t="shared" ref="G108:M108" si="58">G68+G69+G73+G74+G78+G79+G81+G82+G86+G87+G93+G94+G98+G99</f>
        <v>85906.269</v>
      </c>
      <c r="H108" s="139">
        <f t="shared" si="58"/>
        <v>32</v>
      </c>
      <c r="I108" s="138">
        <f t="shared" si="58"/>
        <v>422328</v>
      </c>
      <c r="J108" s="138">
        <f t="shared" si="58"/>
        <v>11485</v>
      </c>
      <c r="K108" s="138">
        <f t="shared" si="58"/>
        <v>266666</v>
      </c>
      <c r="L108" s="138">
        <f t="shared" si="58"/>
        <v>144177</v>
      </c>
      <c r="M108" s="139">
        <f t="shared" si="58"/>
        <v>18</v>
      </c>
      <c r="N108" s="132">
        <f>I108-D108</f>
        <v>188661.29399999999</v>
      </c>
      <c r="O108" s="21">
        <f>J108-E108</f>
        <v>5300</v>
      </c>
      <c r="P108" s="137">
        <f>K108-F108</f>
        <v>125089.56299999999</v>
      </c>
      <c r="Q108" s="137">
        <f t="shared" si="47"/>
        <v>58270.731</v>
      </c>
      <c r="R108" s="113">
        <f t="shared" si="48"/>
        <v>-14</v>
      </c>
      <c r="T108" s="247"/>
      <c r="U108" s="247"/>
      <c r="V108" s="247"/>
      <c r="W108" s="247"/>
      <c r="X108" s="247"/>
    </row>
    <row r="109" spans="1:59" s="251" customFormat="1" ht="15" customHeight="1" thickBot="1" x14ac:dyDescent="0.4">
      <c r="A109" s="105"/>
      <c r="B109" s="126"/>
      <c r="C109" s="36" t="s">
        <v>1</v>
      </c>
      <c r="D109" s="24">
        <f t="shared" ref="D109:M109" si="59">+D88+D89+D100+D102+D101+D103+D104+D105</f>
        <v>157359</v>
      </c>
      <c r="E109" s="24">
        <f t="shared" si="59"/>
        <v>12148</v>
      </c>
      <c r="F109" s="24">
        <f t="shared" si="59"/>
        <v>98132</v>
      </c>
      <c r="G109" s="24">
        <f t="shared" si="59"/>
        <v>47079</v>
      </c>
      <c r="H109" s="140">
        <f t="shared" si="59"/>
        <v>0</v>
      </c>
      <c r="I109" s="24">
        <f t="shared" si="59"/>
        <v>125840</v>
      </c>
      <c r="J109" s="24">
        <f t="shared" si="59"/>
        <v>6659</v>
      </c>
      <c r="K109" s="24">
        <f t="shared" si="59"/>
        <v>68913</v>
      </c>
      <c r="L109" s="24">
        <f t="shared" si="59"/>
        <v>50268</v>
      </c>
      <c r="M109" s="140">
        <f t="shared" si="59"/>
        <v>0</v>
      </c>
      <c r="N109" s="152">
        <f>I109-D109</f>
        <v>-31519</v>
      </c>
      <c r="O109" s="25">
        <f t="shared" ref="O109" si="60">J109-E109</f>
        <v>-5489</v>
      </c>
      <c r="P109" s="153">
        <f t="shared" ref="P109" si="61">K109-F109</f>
        <v>-29219</v>
      </c>
      <c r="Q109" s="153">
        <f t="shared" si="47"/>
        <v>3189</v>
      </c>
      <c r="R109" s="114">
        <f t="shared" si="48"/>
        <v>0</v>
      </c>
      <c r="T109" s="247"/>
      <c r="U109" s="247"/>
      <c r="V109" s="247"/>
      <c r="W109" s="247"/>
      <c r="X109" s="247"/>
    </row>
    <row r="110" spans="1:59" s="259" customFormat="1" ht="15" customHeight="1" x14ac:dyDescent="0.3">
      <c r="A110" s="244" t="s">
        <v>0</v>
      </c>
      <c r="B110" s="238"/>
      <c r="C110" s="239"/>
      <c r="D110" s="119"/>
      <c r="E110" s="119"/>
      <c r="F110" s="119"/>
      <c r="G110" s="119"/>
      <c r="H110" s="240"/>
      <c r="I110" s="119"/>
      <c r="J110" s="119"/>
      <c r="K110" s="119"/>
      <c r="L110" s="119"/>
      <c r="M110" s="240"/>
      <c r="N110" s="241"/>
      <c r="O110" s="119"/>
      <c r="P110" s="241"/>
      <c r="Q110" s="241"/>
      <c r="R110" s="240"/>
    </row>
    <row r="111" spans="1:59" s="259" customFormat="1" ht="15" customHeight="1" x14ac:dyDescent="0.3">
      <c r="A111" s="237" t="s">
        <v>44</v>
      </c>
      <c r="B111" s="238"/>
      <c r="C111" s="239"/>
      <c r="D111" s="119"/>
      <c r="E111" s="119"/>
      <c r="F111" s="119"/>
      <c r="G111" s="119"/>
      <c r="H111" s="240"/>
      <c r="I111" s="119"/>
      <c r="J111" s="119"/>
      <c r="K111" s="119"/>
      <c r="L111" s="119"/>
      <c r="M111" s="240"/>
      <c r="N111" s="241"/>
      <c r="O111" s="119"/>
      <c r="P111" s="241"/>
      <c r="Q111" s="241"/>
      <c r="R111" s="240"/>
    </row>
    <row r="112" spans="1:59" s="259" customFormat="1" ht="15" customHeight="1" x14ac:dyDescent="0.3">
      <c r="A112" s="237" t="s">
        <v>43</v>
      </c>
      <c r="B112" s="238"/>
      <c r="C112" s="239"/>
      <c r="D112" s="119"/>
      <c r="E112" s="119"/>
      <c r="F112" s="119"/>
      <c r="G112" s="119"/>
      <c r="H112" s="240"/>
      <c r="I112" s="119"/>
      <c r="J112" s="119"/>
      <c r="K112" s="119"/>
      <c r="L112" s="119"/>
      <c r="M112" s="240"/>
      <c r="N112" s="241"/>
      <c r="O112" s="119"/>
      <c r="P112" s="241"/>
      <c r="Q112" s="241"/>
      <c r="R112" s="240"/>
    </row>
    <row r="113" spans="1:59" s="259" customFormat="1" ht="15" customHeight="1" x14ac:dyDescent="0.3">
      <c r="A113" s="237" t="s">
        <v>78</v>
      </c>
      <c r="B113" s="238"/>
      <c r="C113" s="239"/>
      <c r="D113" s="119"/>
      <c r="E113" s="119"/>
      <c r="F113" s="119"/>
      <c r="G113" s="119"/>
      <c r="H113" s="240"/>
      <c r="I113" s="119"/>
      <c r="J113" s="119"/>
      <c r="K113" s="119"/>
      <c r="L113" s="119"/>
      <c r="M113" s="240"/>
      <c r="N113" s="241"/>
      <c r="O113" s="119"/>
      <c r="P113" s="241"/>
      <c r="Q113" s="241"/>
      <c r="R113" s="240"/>
    </row>
    <row r="114" spans="1:59" s="259" customFormat="1" ht="15" customHeight="1" x14ac:dyDescent="0.3">
      <c r="A114" s="237" t="s">
        <v>79</v>
      </c>
      <c r="B114" s="238"/>
      <c r="C114" s="239"/>
      <c r="D114" s="119"/>
      <c r="E114" s="119"/>
      <c r="F114" s="119"/>
      <c r="G114" s="119"/>
      <c r="H114" s="240"/>
      <c r="I114" s="119"/>
      <c r="J114" s="119"/>
      <c r="K114" s="119"/>
      <c r="L114" s="119"/>
      <c r="M114" s="240"/>
      <c r="N114" s="241"/>
      <c r="O114" s="119"/>
      <c r="P114" s="241"/>
      <c r="Q114" s="241"/>
      <c r="R114" s="240"/>
    </row>
    <row r="115" spans="1:59" s="261" customFormat="1" ht="15" customHeight="1" x14ac:dyDescent="0.3">
      <c r="A115" s="243"/>
      <c r="B115" s="221"/>
      <c r="C115" s="216"/>
      <c r="D115" s="242"/>
      <c r="E115" s="242"/>
      <c r="F115" s="242"/>
      <c r="G115" s="242"/>
      <c r="H115" s="242"/>
      <c r="I115" s="242"/>
      <c r="J115" s="242"/>
      <c r="K115" s="242"/>
      <c r="L115" s="242"/>
      <c r="M115" s="242"/>
      <c r="N115" s="242"/>
      <c r="O115" s="242"/>
      <c r="P115" s="242"/>
      <c r="Q115" s="242"/>
      <c r="R115" s="242"/>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0"/>
      <c r="AZ115" s="260"/>
      <c r="BA115" s="260"/>
      <c r="BB115" s="260"/>
      <c r="BC115" s="260"/>
      <c r="BD115" s="260"/>
      <c r="BE115" s="260"/>
      <c r="BF115" s="260"/>
      <c r="BG115" s="260"/>
    </row>
    <row r="116" spans="1:59" s="261" customFormat="1" ht="15" customHeight="1" x14ac:dyDescent="0.3">
      <c r="A116" s="243"/>
      <c r="B116" s="221"/>
      <c r="C116" s="216"/>
      <c r="D116" s="242"/>
      <c r="E116" s="242"/>
      <c r="F116" s="242"/>
      <c r="G116" s="242"/>
      <c r="H116" s="242"/>
      <c r="I116" s="242"/>
      <c r="J116" s="242"/>
      <c r="K116" s="242"/>
      <c r="L116" s="242"/>
      <c r="M116" s="242"/>
      <c r="N116" s="242"/>
      <c r="O116" s="242"/>
      <c r="P116" s="242"/>
      <c r="Q116" s="242"/>
      <c r="R116" s="242"/>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c r="AT116" s="260"/>
      <c r="AU116" s="260"/>
      <c r="AV116" s="260"/>
      <c r="AW116" s="260"/>
      <c r="AX116" s="260"/>
      <c r="AY116" s="260"/>
      <c r="AZ116" s="260"/>
      <c r="BA116" s="260"/>
      <c r="BB116" s="260"/>
      <c r="BC116" s="260"/>
      <c r="BD116" s="260"/>
      <c r="BE116" s="260"/>
      <c r="BF116" s="260"/>
      <c r="BG116" s="260"/>
    </row>
    <row r="117" spans="1:59" s="247" customFormat="1" x14ac:dyDescent="0.35">
      <c r="A117" s="55" t="s">
        <v>60</v>
      </c>
      <c r="B117" s="56"/>
      <c r="C117" s="56"/>
      <c r="D117" s="56"/>
      <c r="E117" s="56"/>
      <c r="F117" s="56"/>
      <c r="G117" s="56"/>
      <c r="H117" s="56"/>
      <c r="I117" s="56"/>
      <c r="J117" s="56"/>
      <c r="K117" s="56"/>
      <c r="L117" s="56"/>
      <c r="M117" s="56"/>
      <c r="N117" s="56"/>
      <c r="O117" s="56"/>
      <c r="P117" s="56"/>
      <c r="Q117" s="56"/>
      <c r="R117" s="57"/>
    </row>
    <row r="118" spans="1:59" ht="13.5" customHeight="1" thickBot="1" x14ac:dyDescent="0.4">
      <c r="A118" s="127" t="s">
        <v>13</v>
      </c>
      <c r="B118" s="154"/>
      <c r="C118" s="155"/>
      <c r="D118" s="156"/>
      <c r="E118" s="156"/>
      <c r="F118" s="156"/>
      <c r="G118" s="156"/>
      <c r="H118" s="157"/>
      <c r="I118" s="156"/>
      <c r="J118" s="156"/>
      <c r="K118" s="156"/>
      <c r="L118" s="156"/>
      <c r="M118" s="157"/>
      <c r="N118" s="156"/>
      <c r="O118" s="156"/>
      <c r="P118" s="156"/>
      <c r="Q118" s="156"/>
      <c r="R118" s="222"/>
    </row>
    <row r="119" spans="1:59" s="250" customFormat="1" x14ac:dyDescent="0.35">
      <c r="A119" s="94" t="s">
        <v>61</v>
      </c>
      <c r="B119" s="158"/>
      <c r="C119" s="159"/>
      <c r="D119" s="97" t="s">
        <v>63</v>
      </c>
      <c r="E119" s="98"/>
      <c r="F119" s="98"/>
      <c r="G119" s="98"/>
      <c r="H119" s="99"/>
      <c r="I119" s="97" t="s">
        <v>77</v>
      </c>
      <c r="J119" s="98"/>
      <c r="K119" s="98"/>
      <c r="L119" s="98"/>
      <c r="M119" s="99"/>
      <c r="N119" s="100" t="s">
        <v>25</v>
      </c>
      <c r="O119" s="101"/>
      <c r="P119" s="101"/>
      <c r="Q119" s="101"/>
      <c r="R119" s="102"/>
      <c r="S119" s="249"/>
      <c r="T119" s="249"/>
      <c r="U119" s="249"/>
      <c r="V119" s="249"/>
      <c r="W119" s="249"/>
      <c r="X119" s="249"/>
      <c r="Y119" s="249"/>
      <c r="Z119" s="249"/>
      <c r="AA119" s="249"/>
      <c r="AB119" s="249"/>
      <c r="AC119" s="249"/>
      <c r="AD119" s="249"/>
      <c r="AE119" s="249"/>
      <c r="AF119" s="249"/>
      <c r="AG119" s="249"/>
      <c r="AH119" s="249"/>
      <c r="AI119" s="249"/>
      <c r="AJ119" s="249"/>
      <c r="AK119" s="249"/>
      <c r="AL119" s="249"/>
      <c r="AM119" s="249"/>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row>
    <row r="120" spans="1:59" s="250" customFormat="1" ht="16" thickBot="1" x14ac:dyDescent="0.4">
      <c r="A120" s="160" t="s">
        <v>12</v>
      </c>
      <c r="B120" s="37" t="s">
        <v>11</v>
      </c>
      <c r="C120" s="38" t="s">
        <v>10</v>
      </c>
      <c r="D120" s="39" t="s">
        <v>74</v>
      </c>
      <c r="E120" s="40" t="s">
        <v>70</v>
      </c>
      <c r="F120" s="40" t="s">
        <v>71</v>
      </c>
      <c r="G120" s="41" t="s">
        <v>75</v>
      </c>
      <c r="H120" s="42" t="s">
        <v>76</v>
      </c>
      <c r="I120" s="40" t="s">
        <v>74</v>
      </c>
      <c r="J120" s="40" t="s">
        <v>70</v>
      </c>
      <c r="K120" s="40" t="s">
        <v>71</v>
      </c>
      <c r="L120" s="41" t="s">
        <v>75</v>
      </c>
      <c r="M120" s="43" t="s">
        <v>76</v>
      </c>
      <c r="N120" s="39" t="s">
        <v>22</v>
      </c>
      <c r="O120" s="40" t="s">
        <v>32</v>
      </c>
      <c r="P120" s="40" t="s">
        <v>36</v>
      </c>
      <c r="Q120" s="41" t="s">
        <v>23</v>
      </c>
      <c r="R120" s="223" t="s">
        <v>26</v>
      </c>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249"/>
      <c r="AP120" s="249"/>
      <c r="AQ120" s="249"/>
      <c r="AR120" s="249"/>
      <c r="AS120" s="249"/>
      <c r="AT120" s="249"/>
      <c r="AU120" s="249"/>
      <c r="AV120" s="249"/>
      <c r="AW120" s="249"/>
      <c r="AX120" s="249"/>
      <c r="AY120" s="249"/>
      <c r="AZ120" s="249"/>
      <c r="BA120" s="249"/>
      <c r="BB120" s="249"/>
      <c r="BC120" s="249"/>
      <c r="BD120" s="249"/>
      <c r="BE120" s="249"/>
      <c r="BF120" s="249"/>
      <c r="BG120" s="249"/>
    </row>
    <row r="121" spans="1:59" s="262" customFormat="1" ht="15" customHeight="1" x14ac:dyDescent="0.35">
      <c r="A121" s="185" t="s">
        <v>48</v>
      </c>
      <c r="B121" s="186" t="s">
        <v>27</v>
      </c>
      <c r="C121" s="187"/>
      <c r="D121" s="31">
        <f>SUM(D122:D125)</f>
        <v>8154</v>
      </c>
      <c r="E121" s="32">
        <f t="shared" ref="E121:M121" si="62">SUM(E122:E125)</f>
        <v>361</v>
      </c>
      <c r="F121" s="32">
        <f t="shared" si="62"/>
        <v>5523</v>
      </c>
      <c r="G121" s="32">
        <f>SUM(G122:G125)</f>
        <v>2270</v>
      </c>
      <c r="H121" s="82">
        <f t="shared" si="62"/>
        <v>765</v>
      </c>
      <c r="I121" s="31">
        <f t="shared" si="62"/>
        <v>10595</v>
      </c>
      <c r="J121" s="32">
        <f t="shared" si="62"/>
        <v>452</v>
      </c>
      <c r="K121" s="32">
        <f t="shared" si="62"/>
        <v>7105</v>
      </c>
      <c r="L121" s="32">
        <f t="shared" si="62"/>
        <v>3038</v>
      </c>
      <c r="M121" s="82">
        <f t="shared" si="62"/>
        <v>1045</v>
      </c>
      <c r="N121" s="31">
        <f t="shared" ref="N121:N143" si="63">I121-D121</f>
        <v>2441</v>
      </c>
      <c r="O121" s="32">
        <f t="shared" ref="O121:O146" si="64">J121-E121</f>
        <v>91</v>
      </c>
      <c r="P121" s="32">
        <f t="shared" ref="P121:P156" si="65">K121-F121</f>
        <v>1582</v>
      </c>
      <c r="Q121" s="32">
        <f t="shared" ref="Q121:Q156" si="66">L121-G121</f>
        <v>768</v>
      </c>
      <c r="R121" s="115">
        <f t="shared" ref="R121:R143" si="67">M121-H121</f>
        <v>280</v>
      </c>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c r="AY121" s="251"/>
      <c r="AZ121" s="251"/>
      <c r="BA121" s="251"/>
      <c r="BB121" s="251"/>
      <c r="BC121" s="251"/>
      <c r="BD121" s="251"/>
      <c r="BE121" s="251"/>
      <c r="BF121" s="251"/>
      <c r="BG121" s="251"/>
    </row>
    <row r="122" spans="1:59" s="251" customFormat="1" ht="15" customHeight="1" x14ac:dyDescent="0.35">
      <c r="A122" s="178" t="s">
        <v>48</v>
      </c>
      <c r="B122" s="188" t="s">
        <v>9</v>
      </c>
      <c r="C122" s="182" t="s">
        <v>6</v>
      </c>
      <c r="D122" s="20">
        <f>SUM(E122:G122)</f>
        <v>4536</v>
      </c>
      <c r="E122" s="21">
        <f t="shared" ref="E122:H125" si="68">J10</f>
        <v>0</v>
      </c>
      <c r="F122" s="21">
        <f t="shared" si="68"/>
        <v>2268</v>
      </c>
      <c r="G122" s="21">
        <f t="shared" si="68"/>
        <v>2268</v>
      </c>
      <c r="H122" s="90">
        <f t="shared" si="68"/>
        <v>415</v>
      </c>
      <c r="I122" s="20">
        <f>SUM(J122:L122)</f>
        <v>6068</v>
      </c>
      <c r="J122" s="21">
        <f t="shared" ref="J122:M125" si="69">J66</f>
        <v>0</v>
      </c>
      <c r="K122" s="21">
        <f t="shared" si="69"/>
        <v>3034</v>
      </c>
      <c r="L122" s="21">
        <f t="shared" si="69"/>
        <v>3034</v>
      </c>
      <c r="M122" s="90">
        <f t="shared" si="69"/>
        <v>582</v>
      </c>
      <c r="N122" s="20">
        <f t="shared" si="63"/>
        <v>1532</v>
      </c>
      <c r="O122" s="21">
        <f t="shared" si="64"/>
        <v>0</v>
      </c>
      <c r="P122" s="21">
        <f t="shared" si="65"/>
        <v>766</v>
      </c>
      <c r="Q122" s="21">
        <f t="shared" si="66"/>
        <v>766</v>
      </c>
      <c r="R122" s="110">
        <f t="shared" si="67"/>
        <v>167</v>
      </c>
    </row>
    <row r="123" spans="1:59" s="251" customFormat="1" ht="15" customHeight="1" x14ac:dyDescent="0.35">
      <c r="A123" s="178" t="s">
        <v>48</v>
      </c>
      <c r="B123" s="188" t="s">
        <v>9</v>
      </c>
      <c r="C123" s="182" t="s">
        <v>8</v>
      </c>
      <c r="D123" s="20">
        <f>SUM(E123:G123)</f>
        <v>3614</v>
      </c>
      <c r="E123" s="21">
        <f t="shared" si="68"/>
        <v>361</v>
      </c>
      <c r="F123" s="21">
        <f t="shared" si="68"/>
        <v>3253</v>
      </c>
      <c r="G123" s="21">
        <f t="shared" si="68"/>
        <v>0</v>
      </c>
      <c r="H123" s="90">
        <f t="shared" si="68"/>
        <v>348</v>
      </c>
      <c r="I123" s="20">
        <f>SUM(J123:L123)</f>
        <v>4518</v>
      </c>
      <c r="J123" s="21">
        <f t="shared" si="69"/>
        <v>452</v>
      </c>
      <c r="K123" s="21">
        <f t="shared" si="69"/>
        <v>4066</v>
      </c>
      <c r="L123" s="21">
        <f t="shared" si="69"/>
        <v>0</v>
      </c>
      <c r="M123" s="90">
        <f t="shared" si="69"/>
        <v>459</v>
      </c>
      <c r="N123" s="20">
        <f t="shared" si="63"/>
        <v>904</v>
      </c>
      <c r="O123" s="21">
        <f t="shared" si="64"/>
        <v>91</v>
      </c>
      <c r="P123" s="21">
        <f t="shared" si="65"/>
        <v>813</v>
      </c>
      <c r="Q123" s="21">
        <f t="shared" si="66"/>
        <v>0</v>
      </c>
      <c r="R123" s="110">
        <f t="shared" si="67"/>
        <v>111</v>
      </c>
    </row>
    <row r="124" spans="1:59" s="251" customFormat="1" ht="15" customHeight="1" x14ac:dyDescent="0.35">
      <c r="A124" s="178" t="s">
        <v>48</v>
      </c>
      <c r="B124" s="188" t="s">
        <v>7</v>
      </c>
      <c r="C124" s="182" t="s">
        <v>6</v>
      </c>
      <c r="D124" s="20">
        <f>SUM(E124:G124)</f>
        <v>4</v>
      </c>
      <c r="E124" s="21">
        <f t="shared" si="68"/>
        <v>0</v>
      </c>
      <c r="F124" s="21">
        <f t="shared" si="68"/>
        <v>2</v>
      </c>
      <c r="G124" s="21">
        <f t="shared" si="68"/>
        <v>2</v>
      </c>
      <c r="H124" s="90">
        <f t="shared" si="68"/>
        <v>1</v>
      </c>
      <c r="I124" s="20">
        <f>SUM(J124:L124)</f>
        <v>8</v>
      </c>
      <c r="J124" s="21">
        <f t="shared" si="69"/>
        <v>0</v>
      </c>
      <c r="K124" s="21">
        <f t="shared" si="69"/>
        <v>4</v>
      </c>
      <c r="L124" s="21">
        <f t="shared" si="69"/>
        <v>4</v>
      </c>
      <c r="M124" s="90">
        <f t="shared" si="69"/>
        <v>3</v>
      </c>
      <c r="N124" s="20">
        <f t="shared" si="63"/>
        <v>4</v>
      </c>
      <c r="O124" s="21">
        <f t="shared" si="64"/>
        <v>0</v>
      </c>
      <c r="P124" s="21">
        <f t="shared" si="65"/>
        <v>2</v>
      </c>
      <c r="Q124" s="21">
        <f t="shared" si="66"/>
        <v>2</v>
      </c>
      <c r="R124" s="110">
        <f t="shared" si="67"/>
        <v>2</v>
      </c>
    </row>
    <row r="125" spans="1:59" s="251" customFormat="1" ht="15" customHeight="1" thickBot="1" x14ac:dyDescent="0.4">
      <c r="A125" s="178" t="s">
        <v>48</v>
      </c>
      <c r="B125" s="189" t="s">
        <v>7</v>
      </c>
      <c r="C125" s="190" t="s">
        <v>5</v>
      </c>
      <c r="D125" s="24">
        <f>SUM(E125:G125)</f>
        <v>0</v>
      </c>
      <c r="E125" s="21">
        <f t="shared" si="68"/>
        <v>0</v>
      </c>
      <c r="F125" s="21">
        <f t="shared" si="68"/>
        <v>0</v>
      </c>
      <c r="G125" s="21">
        <f t="shared" si="68"/>
        <v>0</v>
      </c>
      <c r="H125" s="90">
        <f t="shared" si="68"/>
        <v>1</v>
      </c>
      <c r="I125" s="24">
        <f>SUM(J125:L125)</f>
        <v>1</v>
      </c>
      <c r="J125" s="21">
        <f t="shared" si="69"/>
        <v>0</v>
      </c>
      <c r="K125" s="21">
        <f t="shared" si="69"/>
        <v>1</v>
      </c>
      <c r="L125" s="21">
        <f t="shared" si="69"/>
        <v>0</v>
      </c>
      <c r="M125" s="90">
        <f t="shared" si="69"/>
        <v>1</v>
      </c>
      <c r="N125" s="24">
        <f t="shared" si="63"/>
        <v>1</v>
      </c>
      <c r="O125" s="25">
        <f t="shared" si="64"/>
        <v>0</v>
      </c>
      <c r="P125" s="25">
        <f t="shared" si="65"/>
        <v>1</v>
      </c>
      <c r="Q125" s="25">
        <f t="shared" si="66"/>
        <v>0</v>
      </c>
      <c r="R125" s="111">
        <f t="shared" si="67"/>
        <v>0</v>
      </c>
    </row>
    <row r="126" spans="1:59" s="251" customFormat="1" ht="15" customHeight="1" x14ac:dyDescent="0.35">
      <c r="A126" s="191" t="s">
        <v>49</v>
      </c>
      <c r="B126" s="179" t="s">
        <v>29</v>
      </c>
      <c r="C126" s="220"/>
      <c r="D126" s="16">
        <f>SUM(D127:D130)</f>
        <v>1171</v>
      </c>
      <c r="E126" s="17">
        <f>SUM(E127:E130)</f>
        <v>57</v>
      </c>
      <c r="F126" s="17">
        <f t="shared" ref="F126:M126" si="70">SUM(F127:F130)</f>
        <v>819</v>
      </c>
      <c r="G126" s="17">
        <f t="shared" si="70"/>
        <v>295</v>
      </c>
      <c r="H126" s="80">
        <f t="shared" si="70"/>
        <v>368</v>
      </c>
      <c r="I126" s="16">
        <f t="shared" si="70"/>
        <v>1103</v>
      </c>
      <c r="J126" s="17">
        <f t="shared" si="70"/>
        <v>56</v>
      </c>
      <c r="K126" s="17">
        <f t="shared" si="70"/>
        <v>779</v>
      </c>
      <c r="L126" s="17">
        <f t="shared" si="70"/>
        <v>268</v>
      </c>
      <c r="M126" s="80">
        <f t="shared" si="70"/>
        <v>504</v>
      </c>
      <c r="N126" s="16">
        <f t="shared" si="63"/>
        <v>-68</v>
      </c>
      <c r="O126" s="17">
        <f t="shared" si="64"/>
        <v>-1</v>
      </c>
      <c r="P126" s="17">
        <f t="shared" si="65"/>
        <v>-40</v>
      </c>
      <c r="Q126" s="17">
        <f t="shared" si="66"/>
        <v>-27</v>
      </c>
      <c r="R126" s="109">
        <f t="shared" si="67"/>
        <v>136</v>
      </c>
    </row>
    <row r="127" spans="1:59" s="262" customFormat="1" x14ac:dyDescent="0.35">
      <c r="A127" s="192" t="s">
        <v>49</v>
      </c>
      <c r="B127" s="188" t="s">
        <v>9</v>
      </c>
      <c r="C127" s="182" t="s">
        <v>6</v>
      </c>
      <c r="D127" s="20">
        <f>SUM(E127:G127)</f>
        <v>592</v>
      </c>
      <c r="E127" s="21">
        <f t="shared" ref="E127:H130" si="71">J15</f>
        <v>0</v>
      </c>
      <c r="F127" s="21">
        <f t="shared" si="71"/>
        <v>298</v>
      </c>
      <c r="G127" s="21">
        <f t="shared" si="71"/>
        <v>294</v>
      </c>
      <c r="H127" s="90">
        <f t="shared" si="71"/>
        <v>179</v>
      </c>
      <c r="I127" s="20">
        <f>SUM(J127:L127)</f>
        <v>537</v>
      </c>
      <c r="J127" s="21">
        <f t="shared" ref="J127:M130" si="72">J71</f>
        <v>0</v>
      </c>
      <c r="K127" s="21">
        <f t="shared" si="72"/>
        <v>271</v>
      </c>
      <c r="L127" s="21">
        <f t="shared" si="72"/>
        <v>266</v>
      </c>
      <c r="M127" s="90">
        <f t="shared" si="72"/>
        <v>244</v>
      </c>
      <c r="N127" s="20">
        <f t="shared" si="63"/>
        <v>-55</v>
      </c>
      <c r="O127" s="21">
        <f t="shared" si="64"/>
        <v>0</v>
      </c>
      <c r="P127" s="21">
        <f t="shared" si="65"/>
        <v>-27</v>
      </c>
      <c r="Q127" s="21">
        <f t="shared" si="66"/>
        <v>-28</v>
      </c>
      <c r="R127" s="110">
        <f t="shared" si="67"/>
        <v>65</v>
      </c>
      <c r="S127" s="251"/>
      <c r="T127" s="251"/>
      <c r="U127" s="251"/>
      <c r="V127" s="251"/>
      <c r="W127" s="251"/>
      <c r="X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row>
    <row r="128" spans="1:59" s="262" customFormat="1" x14ac:dyDescent="0.35">
      <c r="A128" s="192" t="s">
        <v>49</v>
      </c>
      <c r="B128" s="188" t="s">
        <v>9</v>
      </c>
      <c r="C128" s="182" t="s">
        <v>8</v>
      </c>
      <c r="D128" s="20">
        <f>SUM(E128:G128)</f>
        <v>575</v>
      </c>
      <c r="E128" s="21">
        <f t="shared" si="71"/>
        <v>57</v>
      </c>
      <c r="F128" s="21">
        <f t="shared" si="71"/>
        <v>518</v>
      </c>
      <c r="G128" s="21">
        <f t="shared" si="71"/>
        <v>0</v>
      </c>
      <c r="H128" s="90">
        <f t="shared" si="71"/>
        <v>187</v>
      </c>
      <c r="I128" s="20">
        <f>SUM(J128:L128)</f>
        <v>559</v>
      </c>
      <c r="J128" s="21">
        <f t="shared" si="72"/>
        <v>56</v>
      </c>
      <c r="K128" s="21">
        <f t="shared" si="72"/>
        <v>503</v>
      </c>
      <c r="L128" s="21">
        <f t="shared" si="72"/>
        <v>0</v>
      </c>
      <c r="M128" s="90">
        <f t="shared" si="72"/>
        <v>256</v>
      </c>
      <c r="N128" s="20">
        <f t="shared" si="63"/>
        <v>-16</v>
      </c>
      <c r="O128" s="21">
        <f t="shared" si="64"/>
        <v>-1</v>
      </c>
      <c r="P128" s="21">
        <f t="shared" si="65"/>
        <v>-15</v>
      </c>
      <c r="Q128" s="21">
        <f t="shared" si="66"/>
        <v>0</v>
      </c>
      <c r="R128" s="110">
        <f t="shared" si="67"/>
        <v>69</v>
      </c>
      <c r="S128" s="251"/>
      <c r="T128" s="251"/>
      <c r="U128" s="251"/>
      <c r="V128" s="251"/>
      <c r="W128" s="251"/>
      <c r="X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row>
    <row r="129" spans="1:59" s="251" customFormat="1" x14ac:dyDescent="0.35">
      <c r="A129" s="192" t="s">
        <v>49</v>
      </c>
      <c r="B129" s="181" t="s">
        <v>7</v>
      </c>
      <c r="C129" s="182" t="s">
        <v>6</v>
      </c>
      <c r="D129" s="20">
        <f>SUM(E129:G129)</f>
        <v>3</v>
      </c>
      <c r="E129" s="21">
        <f t="shared" si="71"/>
        <v>0</v>
      </c>
      <c r="F129" s="21">
        <f t="shared" si="71"/>
        <v>2</v>
      </c>
      <c r="G129" s="21">
        <f t="shared" si="71"/>
        <v>1</v>
      </c>
      <c r="H129" s="90">
        <f t="shared" si="71"/>
        <v>1</v>
      </c>
      <c r="I129" s="20">
        <f>SUM(J129:L129)</f>
        <v>5</v>
      </c>
      <c r="J129" s="21">
        <f t="shared" si="72"/>
        <v>0</v>
      </c>
      <c r="K129" s="21">
        <f t="shared" si="72"/>
        <v>3</v>
      </c>
      <c r="L129" s="21">
        <f t="shared" si="72"/>
        <v>2</v>
      </c>
      <c r="M129" s="90">
        <f t="shared" si="72"/>
        <v>2</v>
      </c>
      <c r="N129" s="20">
        <f t="shared" si="63"/>
        <v>2</v>
      </c>
      <c r="O129" s="21">
        <f t="shared" si="64"/>
        <v>0</v>
      </c>
      <c r="P129" s="21">
        <f t="shared" si="65"/>
        <v>1</v>
      </c>
      <c r="Q129" s="21">
        <f t="shared" si="66"/>
        <v>1</v>
      </c>
      <c r="R129" s="110">
        <f t="shared" si="67"/>
        <v>1</v>
      </c>
    </row>
    <row r="130" spans="1:59" s="251" customFormat="1" ht="16" thickBot="1" x14ac:dyDescent="0.4">
      <c r="A130" s="193" t="s">
        <v>49</v>
      </c>
      <c r="B130" s="189" t="s">
        <v>7</v>
      </c>
      <c r="C130" s="190" t="s">
        <v>5</v>
      </c>
      <c r="D130" s="24">
        <f>SUM(E130:G130)</f>
        <v>1</v>
      </c>
      <c r="E130" s="25">
        <f t="shared" si="71"/>
        <v>0</v>
      </c>
      <c r="F130" s="25">
        <f t="shared" si="71"/>
        <v>1</v>
      </c>
      <c r="G130" s="25">
        <f t="shared" si="71"/>
        <v>0</v>
      </c>
      <c r="H130" s="201">
        <f t="shared" si="71"/>
        <v>1</v>
      </c>
      <c r="I130" s="24">
        <f>SUM(J130:L130)</f>
        <v>2</v>
      </c>
      <c r="J130" s="25">
        <f t="shared" si="72"/>
        <v>0</v>
      </c>
      <c r="K130" s="25">
        <f t="shared" si="72"/>
        <v>2</v>
      </c>
      <c r="L130" s="25">
        <f t="shared" si="72"/>
        <v>0</v>
      </c>
      <c r="M130" s="201">
        <f t="shared" si="72"/>
        <v>2</v>
      </c>
      <c r="N130" s="24">
        <f t="shared" si="63"/>
        <v>1</v>
      </c>
      <c r="O130" s="25">
        <f t="shared" si="64"/>
        <v>0</v>
      </c>
      <c r="P130" s="25">
        <f t="shared" si="65"/>
        <v>1</v>
      </c>
      <c r="Q130" s="25">
        <f t="shared" si="66"/>
        <v>0</v>
      </c>
      <c r="R130" s="111">
        <f t="shared" si="67"/>
        <v>1</v>
      </c>
    </row>
    <row r="131" spans="1:59" s="251" customFormat="1" ht="15.75" customHeight="1" x14ac:dyDescent="0.35">
      <c r="A131" s="185" t="s">
        <v>50</v>
      </c>
      <c r="B131" s="186" t="s">
        <v>30</v>
      </c>
      <c r="C131" s="187"/>
      <c r="D131" s="31">
        <f>SUM(D132:D135)</f>
        <v>125</v>
      </c>
      <c r="E131" s="32">
        <f t="shared" ref="E131:M131" si="73">SUM(E132:E135)</f>
        <v>41</v>
      </c>
      <c r="F131" s="32">
        <f t="shared" si="73"/>
        <v>84</v>
      </c>
      <c r="G131" s="32">
        <f t="shared" si="73"/>
        <v>0</v>
      </c>
      <c r="H131" s="82">
        <f t="shared" si="73"/>
        <v>20</v>
      </c>
      <c r="I131" s="31">
        <f t="shared" si="73"/>
        <v>164</v>
      </c>
      <c r="J131" s="32">
        <f t="shared" si="73"/>
        <v>51</v>
      </c>
      <c r="K131" s="32">
        <f t="shared" si="73"/>
        <v>113</v>
      </c>
      <c r="L131" s="32">
        <f t="shared" si="73"/>
        <v>0</v>
      </c>
      <c r="M131" s="82">
        <f t="shared" si="73"/>
        <v>35</v>
      </c>
      <c r="N131" s="31">
        <f t="shared" si="63"/>
        <v>39</v>
      </c>
      <c r="O131" s="32">
        <f t="shared" si="64"/>
        <v>10</v>
      </c>
      <c r="P131" s="32">
        <f t="shared" si="65"/>
        <v>29</v>
      </c>
      <c r="Q131" s="32">
        <f t="shared" si="66"/>
        <v>0</v>
      </c>
      <c r="R131" s="115">
        <f t="shared" si="67"/>
        <v>15</v>
      </c>
    </row>
    <row r="132" spans="1:59" s="251" customFormat="1" x14ac:dyDescent="0.35">
      <c r="A132" s="178" t="s">
        <v>50</v>
      </c>
      <c r="B132" s="188" t="s">
        <v>9</v>
      </c>
      <c r="C132" s="188" t="s">
        <v>6</v>
      </c>
      <c r="D132" s="20">
        <f>SUM(E132:G132)</f>
        <v>72</v>
      </c>
      <c r="E132" s="21">
        <f t="shared" ref="E132:H135" si="74">J20</f>
        <v>36</v>
      </c>
      <c r="F132" s="21">
        <f t="shared" si="74"/>
        <v>36</v>
      </c>
      <c r="G132" s="21">
        <f t="shared" si="74"/>
        <v>0</v>
      </c>
      <c r="H132" s="90">
        <f t="shared" si="74"/>
        <v>10</v>
      </c>
      <c r="I132" s="20">
        <f>SUM(J132:L132)</f>
        <v>88</v>
      </c>
      <c r="J132" s="21">
        <f t="shared" ref="J132:M135" si="75">J76</f>
        <v>44</v>
      </c>
      <c r="K132" s="21">
        <f t="shared" si="75"/>
        <v>44</v>
      </c>
      <c r="L132" s="21">
        <f t="shared" si="75"/>
        <v>0</v>
      </c>
      <c r="M132" s="90">
        <f t="shared" si="75"/>
        <v>18</v>
      </c>
      <c r="N132" s="20">
        <f t="shared" si="63"/>
        <v>16</v>
      </c>
      <c r="O132" s="21">
        <f t="shared" si="64"/>
        <v>8</v>
      </c>
      <c r="P132" s="21">
        <f t="shared" si="65"/>
        <v>8</v>
      </c>
      <c r="Q132" s="21">
        <f t="shared" si="66"/>
        <v>0</v>
      </c>
      <c r="R132" s="110">
        <f t="shared" si="67"/>
        <v>8</v>
      </c>
    </row>
    <row r="133" spans="1:59" s="265" customFormat="1" x14ac:dyDescent="0.35">
      <c r="A133" s="178" t="s">
        <v>50</v>
      </c>
      <c r="B133" s="188" t="s">
        <v>9</v>
      </c>
      <c r="C133" s="188" t="s">
        <v>8</v>
      </c>
      <c r="D133" s="20">
        <f>SUM(E133:G133)</f>
        <v>52</v>
      </c>
      <c r="E133" s="21">
        <f t="shared" si="74"/>
        <v>5</v>
      </c>
      <c r="F133" s="21">
        <f t="shared" si="74"/>
        <v>47</v>
      </c>
      <c r="G133" s="21">
        <f t="shared" si="74"/>
        <v>0</v>
      </c>
      <c r="H133" s="90">
        <f t="shared" si="74"/>
        <v>8</v>
      </c>
      <c r="I133" s="20">
        <f>SUM(J133:L133)</f>
        <v>74</v>
      </c>
      <c r="J133" s="21">
        <f t="shared" si="75"/>
        <v>7</v>
      </c>
      <c r="K133" s="21">
        <f t="shared" si="75"/>
        <v>67</v>
      </c>
      <c r="L133" s="21">
        <f t="shared" si="75"/>
        <v>0</v>
      </c>
      <c r="M133" s="90">
        <f t="shared" si="75"/>
        <v>15</v>
      </c>
      <c r="N133" s="20">
        <f t="shared" si="63"/>
        <v>22</v>
      </c>
      <c r="O133" s="21">
        <f t="shared" si="64"/>
        <v>2</v>
      </c>
      <c r="P133" s="21">
        <f t="shared" si="65"/>
        <v>20</v>
      </c>
      <c r="Q133" s="21">
        <f t="shared" si="66"/>
        <v>0</v>
      </c>
      <c r="R133" s="110">
        <f t="shared" si="67"/>
        <v>7</v>
      </c>
      <c r="S133" s="251"/>
      <c r="T133" s="251"/>
      <c r="U133" s="251"/>
      <c r="V133" s="251"/>
      <c r="W133" s="251"/>
      <c r="X133" s="251"/>
      <c r="Y133" s="263"/>
      <c r="Z133" s="263"/>
      <c r="AA133" s="264"/>
      <c r="AB133" s="263"/>
      <c r="AC133" s="263"/>
      <c r="AD133" s="263"/>
      <c r="AE133" s="263"/>
      <c r="AF133" s="264"/>
      <c r="AG133" s="263"/>
      <c r="AH133" s="263"/>
      <c r="AI133" s="263"/>
      <c r="AJ133" s="263"/>
      <c r="AK133" s="264"/>
      <c r="AL133" s="251"/>
      <c r="AM133" s="251"/>
      <c r="AN133" s="251"/>
      <c r="AO133" s="251"/>
      <c r="AP133" s="251"/>
      <c r="AQ133" s="251"/>
      <c r="AR133" s="251"/>
      <c r="AS133" s="251"/>
      <c r="AT133" s="251"/>
      <c r="AU133" s="251"/>
      <c r="AV133" s="251"/>
      <c r="AW133" s="251"/>
      <c r="AX133" s="251"/>
      <c r="AY133" s="251"/>
      <c r="AZ133" s="251"/>
      <c r="BA133" s="251"/>
      <c r="BB133" s="251"/>
      <c r="BC133" s="251"/>
      <c r="BD133" s="251"/>
      <c r="BE133" s="251"/>
      <c r="BF133" s="251"/>
      <c r="BG133" s="251"/>
    </row>
    <row r="134" spans="1:59" s="251" customFormat="1" x14ac:dyDescent="0.35">
      <c r="A134" s="178" t="s">
        <v>50</v>
      </c>
      <c r="B134" s="188" t="s">
        <v>7</v>
      </c>
      <c r="C134" s="188" t="s">
        <v>6</v>
      </c>
      <c r="D134" s="20">
        <f>SUM(E134:G134)</f>
        <v>0.5</v>
      </c>
      <c r="E134" s="21">
        <f t="shared" si="74"/>
        <v>0</v>
      </c>
      <c r="F134" s="21">
        <f t="shared" si="74"/>
        <v>0.5</v>
      </c>
      <c r="G134" s="21">
        <f t="shared" si="74"/>
        <v>0</v>
      </c>
      <c r="H134" s="90">
        <f t="shared" si="74"/>
        <v>1</v>
      </c>
      <c r="I134" s="20">
        <f>SUM(J134:L134)</f>
        <v>1</v>
      </c>
      <c r="J134" s="21">
        <f t="shared" si="75"/>
        <v>0</v>
      </c>
      <c r="K134" s="21">
        <f t="shared" si="75"/>
        <v>1</v>
      </c>
      <c r="L134" s="21">
        <f t="shared" si="75"/>
        <v>0</v>
      </c>
      <c r="M134" s="90">
        <f t="shared" si="75"/>
        <v>1</v>
      </c>
      <c r="N134" s="20">
        <f t="shared" si="63"/>
        <v>0.5</v>
      </c>
      <c r="O134" s="21">
        <f t="shared" si="64"/>
        <v>0</v>
      </c>
      <c r="P134" s="21">
        <f t="shared" si="65"/>
        <v>0.5</v>
      </c>
      <c r="Q134" s="21">
        <f t="shared" si="66"/>
        <v>0</v>
      </c>
      <c r="R134" s="110">
        <f t="shared" si="67"/>
        <v>0</v>
      </c>
    </row>
    <row r="135" spans="1:59" s="251" customFormat="1" ht="16" thickBot="1" x14ac:dyDescent="0.4">
      <c r="A135" s="183" t="s">
        <v>50</v>
      </c>
      <c r="B135" s="189" t="s">
        <v>7</v>
      </c>
      <c r="C135" s="189" t="s">
        <v>5</v>
      </c>
      <c r="D135" s="24">
        <f>SUM(E135:G135)</f>
        <v>0.5</v>
      </c>
      <c r="E135" s="25">
        <f t="shared" si="74"/>
        <v>0</v>
      </c>
      <c r="F135" s="25">
        <f t="shared" si="74"/>
        <v>0.5</v>
      </c>
      <c r="G135" s="25">
        <f t="shared" si="74"/>
        <v>0</v>
      </c>
      <c r="H135" s="201">
        <f t="shared" si="74"/>
        <v>1</v>
      </c>
      <c r="I135" s="24">
        <f>SUM(J135:L135)</f>
        <v>1</v>
      </c>
      <c r="J135" s="25">
        <f t="shared" si="75"/>
        <v>0</v>
      </c>
      <c r="K135" s="25">
        <f t="shared" si="75"/>
        <v>1</v>
      </c>
      <c r="L135" s="25">
        <f t="shared" si="75"/>
        <v>0</v>
      </c>
      <c r="M135" s="201">
        <f t="shared" si="75"/>
        <v>1</v>
      </c>
      <c r="N135" s="24">
        <f t="shared" si="63"/>
        <v>0.5</v>
      </c>
      <c r="O135" s="25">
        <f t="shared" si="64"/>
        <v>0</v>
      </c>
      <c r="P135" s="25">
        <f t="shared" si="65"/>
        <v>0.5</v>
      </c>
      <c r="Q135" s="25">
        <f t="shared" si="66"/>
        <v>0</v>
      </c>
      <c r="R135" s="111">
        <f t="shared" si="67"/>
        <v>0</v>
      </c>
    </row>
    <row r="136" spans="1:59" s="251" customFormat="1" x14ac:dyDescent="0.35">
      <c r="A136" s="185" t="s">
        <v>38</v>
      </c>
      <c r="B136" s="186" t="s">
        <v>28</v>
      </c>
      <c r="C136" s="187"/>
      <c r="D136" s="31">
        <f>SUM(D137:D138)</f>
        <v>63</v>
      </c>
      <c r="E136" s="32">
        <f t="shared" ref="E136:M136" si="76">SUM(E137:E138)</f>
        <v>1</v>
      </c>
      <c r="F136" s="32">
        <f t="shared" si="76"/>
        <v>38</v>
      </c>
      <c r="G136" s="32">
        <f t="shared" si="76"/>
        <v>24</v>
      </c>
      <c r="H136" s="82">
        <f t="shared" si="76"/>
        <v>6</v>
      </c>
      <c r="I136" s="31">
        <f t="shared" si="76"/>
        <v>91</v>
      </c>
      <c r="J136" s="32">
        <f t="shared" si="76"/>
        <v>2</v>
      </c>
      <c r="K136" s="32">
        <f t="shared" si="76"/>
        <v>56</v>
      </c>
      <c r="L136" s="32">
        <f t="shared" si="76"/>
        <v>33</v>
      </c>
      <c r="M136" s="82">
        <f t="shared" si="76"/>
        <v>8</v>
      </c>
      <c r="N136" s="31">
        <f t="shared" si="63"/>
        <v>28</v>
      </c>
      <c r="O136" s="32">
        <f t="shared" si="64"/>
        <v>1</v>
      </c>
      <c r="P136" s="32">
        <f t="shared" si="65"/>
        <v>18</v>
      </c>
      <c r="Q136" s="17">
        <f t="shared" si="66"/>
        <v>9</v>
      </c>
      <c r="R136" s="151">
        <f t="shared" si="67"/>
        <v>2</v>
      </c>
    </row>
    <row r="137" spans="1:59" s="251" customFormat="1" x14ac:dyDescent="0.35">
      <c r="A137" s="178" t="s">
        <v>38</v>
      </c>
      <c r="B137" s="188" t="s">
        <v>7</v>
      </c>
      <c r="C137" s="182" t="s">
        <v>6</v>
      </c>
      <c r="D137" s="20">
        <f>SUM(E137:G137)</f>
        <v>48</v>
      </c>
      <c r="E137" s="21">
        <f t="shared" ref="E137:H138" si="77">J25</f>
        <v>0</v>
      </c>
      <c r="F137" s="21">
        <f t="shared" si="77"/>
        <v>24</v>
      </c>
      <c r="G137" s="21">
        <f t="shared" si="77"/>
        <v>24</v>
      </c>
      <c r="H137" s="90">
        <f t="shared" si="77"/>
        <v>4</v>
      </c>
      <c r="I137" s="20">
        <f>SUM(J137:L137)</f>
        <v>66</v>
      </c>
      <c r="J137" s="21">
        <f t="shared" ref="J137:M138" si="78">J81</f>
        <v>0</v>
      </c>
      <c r="K137" s="21">
        <f t="shared" si="78"/>
        <v>33</v>
      </c>
      <c r="L137" s="21">
        <f t="shared" si="78"/>
        <v>33</v>
      </c>
      <c r="M137" s="90">
        <f t="shared" si="78"/>
        <v>5</v>
      </c>
      <c r="N137" s="20">
        <f t="shared" si="63"/>
        <v>18</v>
      </c>
      <c r="O137" s="21">
        <f t="shared" si="64"/>
        <v>0</v>
      </c>
      <c r="P137" s="21">
        <f t="shared" si="65"/>
        <v>9</v>
      </c>
      <c r="Q137" s="21">
        <f t="shared" si="66"/>
        <v>9</v>
      </c>
      <c r="R137" s="113">
        <f t="shared" si="67"/>
        <v>1</v>
      </c>
    </row>
    <row r="138" spans="1:59" s="251" customFormat="1" ht="16" thickBot="1" x14ac:dyDescent="0.4">
      <c r="A138" s="183" t="s">
        <v>38</v>
      </c>
      <c r="B138" s="188" t="s">
        <v>7</v>
      </c>
      <c r="C138" s="190" t="s">
        <v>5</v>
      </c>
      <c r="D138" s="24">
        <f>SUM(E138:G138)</f>
        <v>15</v>
      </c>
      <c r="E138" s="25">
        <f t="shared" si="77"/>
        <v>1</v>
      </c>
      <c r="F138" s="25">
        <f t="shared" si="77"/>
        <v>14</v>
      </c>
      <c r="G138" s="25">
        <f t="shared" si="77"/>
        <v>0</v>
      </c>
      <c r="H138" s="201">
        <f t="shared" si="77"/>
        <v>2</v>
      </c>
      <c r="I138" s="24">
        <f>SUM(J138:L138)</f>
        <v>25</v>
      </c>
      <c r="J138" s="25">
        <f t="shared" si="78"/>
        <v>2</v>
      </c>
      <c r="K138" s="25">
        <f t="shared" si="78"/>
        <v>23</v>
      </c>
      <c r="L138" s="25">
        <f t="shared" si="78"/>
        <v>0</v>
      </c>
      <c r="M138" s="201">
        <f t="shared" si="78"/>
        <v>3</v>
      </c>
      <c r="N138" s="24">
        <f t="shared" si="63"/>
        <v>10</v>
      </c>
      <c r="O138" s="25">
        <f t="shared" si="64"/>
        <v>1</v>
      </c>
      <c r="P138" s="25">
        <f t="shared" si="65"/>
        <v>9</v>
      </c>
      <c r="Q138" s="25">
        <f t="shared" si="66"/>
        <v>0</v>
      </c>
      <c r="R138" s="114">
        <f t="shared" si="67"/>
        <v>1</v>
      </c>
    </row>
    <row r="139" spans="1:59" s="251" customFormat="1" x14ac:dyDescent="0.35">
      <c r="A139" s="178" t="s">
        <v>51</v>
      </c>
      <c r="B139" s="179" t="s">
        <v>42</v>
      </c>
      <c r="C139" s="180"/>
      <c r="D139" s="16">
        <f t="shared" ref="D139:M139" si="79">SUM(D140:D145)</f>
        <v>702237</v>
      </c>
      <c r="E139" s="17">
        <f t="shared" si="79"/>
        <v>52446</v>
      </c>
      <c r="F139" s="17">
        <f t="shared" si="79"/>
        <v>502650</v>
      </c>
      <c r="G139" s="17">
        <f t="shared" si="79"/>
        <v>147141</v>
      </c>
      <c r="H139" s="202">
        <f t="shared" si="79"/>
        <v>0</v>
      </c>
      <c r="I139" s="16">
        <f t="shared" si="79"/>
        <v>944281</v>
      </c>
      <c r="J139" s="17">
        <f t="shared" si="79"/>
        <v>72735</v>
      </c>
      <c r="K139" s="17">
        <f t="shared" si="79"/>
        <v>659744</v>
      </c>
      <c r="L139" s="17">
        <f t="shared" si="79"/>
        <v>211802</v>
      </c>
      <c r="M139" s="202">
        <f t="shared" si="79"/>
        <v>0</v>
      </c>
      <c r="N139" s="31">
        <f t="shared" si="63"/>
        <v>242044</v>
      </c>
      <c r="O139" s="32">
        <f t="shared" si="64"/>
        <v>20289</v>
      </c>
      <c r="P139" s="32">
        <f t="shared" si="65"/>
        <v>157094</v>
      </c>
      <c r="Q139" s="32">
        <f t="shared" si="66"/>
        <v>64661</v>
      </c>
      <c r="R139" s="151">
        <f t="shared" si="67"/>
        <v>0</v>
      </c>
    </row>
    <row r="140" spans="1:59" s="251" customFormat="1" x14ac:dyDescent="0.35">
      <c r="A140" s="178" t="s">
        <v>51</v>
      </c>
      <c r="B140" s="181" t="s">
        <v>31</v>
      </c>
      <c r="C140" s="182" t="s">
        <v>6</v>
      </c>
      <c r="D140" s="20">
        <f t="shared" ref="D140:D145" si="80">SUM(E140:G140)</f>
        <v>151185</v>
      </c>
      <c r="E140" s="21">
        <f t="shared" ref="E140:G145" si="81">J28</f>
        <v>24029</v>
      </c>
      <c r="F140" s="21">
        <f t="shared" si="81"/>
        <v>85288</v>
      </c>
      <c r="G140" s="21">
        <f t="shared" si="81"/>
        <v>41868</v>
      </c>
      <c r="H140" s="83">
        <v>0</v>
      </c>
      <c r="I140" s="20">
        <f t="shared" ref="I140:I145" si="82">SUM(J140:L140)</f>
        <v>201615</v>
      </c>
      <c r="J140" s="21">
        <f>J84</f>
        <v>33874</v>
      </c>
      <c r="K140" s="21">
        <f>K84</f>
        <v>107436</v>
      </c>
      <c r="L140" s="21">
        <f>L84</f>
        <v>60305</v>
      </c>
      <c r="M140" s="83">
        <v>0</v>
      </c>
      <c r="N140" s="20">
        <f t="shared" si="63"/>
        <v>50430</v>
      </c>
      <c r="O140" s="21">
        <f t="shared" si="64"/>
        <v>9845</v>
      </c>
      <c r="P140" s="21">
        <f t="shared" si="65"/>
        <v>22148</v>
      </c>
      <c r="Q140" s="21">
        <f t="shared" si="66"/>
        <v>18437</v>
      </c>
      <c r="R140" s="113">
        <f t="shared" si="67"/>
        <v>0</v>
      </c>
    </row>
    <row r="141" spans="1:59" s="251" customFormat="1" x14ac:dyDescent="0.35">
      <c r="A141" s="178" t="s">
        <v>51</v>
      </c>
      <c r="B141" s="181" t="s">
        <v>9</v>
      </c>
      <c r="C141" s="182" t="s">
        <v>8</v>
      </c>
      <c r="D141" s="20">
        <f t="shared" si="80"/>
        <v>229302</v>
      </c>
      <c r="E141" s="21">
        <f t="shared" si="81"/>
        <v>18948</v>
      </c>
      <c r="F141" s="21">
        <f t="shared" si="81"/>
        <v>206373</v>
      </c>
      <c r="G141" s="21">
        <f t="shared" si="81"/>
        <v>3981</v>
      </c>
      <c r="H141" s="83">
        <v>0</v>
      </c>
      <c r="I141" s="20">
        <f t="shared" si="82"/>
        <v>305794</v>
      </c>
      <c r="J141" s="21">
        <f t="shared" ref="J141:L141" si="83">J85</f>
        <v>25445</v>
      </c>
      <c r="K141" s="21">
        <f t="shared" si="83"/>
        <v>275214</v>
      </c>
      <c r="L141" s="21">
        <f t="shared" si="83"/>
        <v>5135</v>
      </c>
      <c r="M141" s="83">
        <v>0</v>
      </c>
      <c r="N141" s="20">
        <f t="shared" si="63"/>
        <v>76492</v>
      </c>
      <c r="O141" s="21">
        <f t="shared" si="64"/>
        <v>6497</v>
      </c>
      <c r="P141" s="21">
        <f t="shared" si="65"/>
        <v>68841</v>
      </c>
      <c r="Q141" s="21">
        <f t="shared" si="66"/>
        <v>1154</v>
      </c>
      <c r="R141" s="113">
        <f t="shared" si="67"/>
        <v>0</v>
      </c>
    </row>
    <row r="142" spans="1:59" s="251" customFormat="1" x14ac:dyDescent="0.35">
      <c r="A142" s="178" t="s">
        <v>51</v>
      </c>
      <c r="B142" s="181" t="s">
        <v>7</v>
      </c>
      <c r="C142" s="182" t="s">
        <v>6</v>
      </c>
      <c r="D142" s="20">
        <f t="shared" si="80"/>
        <v>228907</v>
      </c>
      <c r="E142" s="21">
        <f t="shared" si="81"/>
        <v>0</v>
      </c>
      <c r="F142" s="21">
        <f t="shared" si="81"/>
        <v>128671</v>
      </c>
      <c r="G142" s="21">
        <f t="shared" si="81"/>
        <v>100236</v>
      </c>
      <c r="H142" s="83">
        <v>0</v>
      </c>
      <c r="I142" s="20">
        <f t="shared" si="82"/>
        <v>307382</v>
      </c>
      <c r="J142" s="21">
        <f t="shared" ref="J142:L142" si="84">J86</f>
        <v>0</v>
      </c>
      <c r="K142" s="21">
        <f t="shared" si="84"/>
        <v>163250</v>
      </c>
      <c r="L142" s="21">
        <f t="shared" si="84"/>
        <v>144132</v>
      </c>
      <c r="M142" s="83">
        <v>0</v>
      </c>
      <c r="N142" s="20">
        <f t="shared" si="63"/>
        <v>78475</v>
      </c>
      <c r="O142" s="21">
        <f t="shared" si="64"/>
        <v>0</v>
      </c>
      <c r="P142" s="21">
        <f t="shared" si="65"/>
        <v>34579</v>
      </c>
      <c r="Q142" s="21">
        <f t="shared" si="66"/>
        <v>43896</v>
      </c>
      <c r="R142" s="113">
        <f t="shared" si="67"/>
        <v>0</v>
      </c>
    </row>
    <row r="143" spans="1:59" s="251" customFormat="1" x14ac:dyDescent="0.35">
      <c r="A143" s="178" t="s">
        <v>51</v>
      </c>
      <c r="B143" s="181" t="s">
        <v>7</v>
      </c>
      <c r="C143" s="182" t="s">
        <v>5</v>
      </c>
      <c r="D143" s="20">
        <f t="shared" si="80"/>
        <v>85508</v>
      </c>
      <c r="E143" s="21">
        <f t="shared" si="81"/>
        <v>8551</v>
      </c>
      <c r="F143" s="21">
        <f t="shared" si="81"/>
        <v>76957</v>
      </c>
      <c r="G143" s="21">
        <f t="shared" si="81"/>
        <v>0</v>
      </c>
      <c r="H143" s="83">
        <v>0</v>
      </c>
      <c r="I143" s="20">
        <f t="shared" si="82"/>
        <v>114821</v>
      </c>
      <c r="J143" s="21">
        <f t="shared" ref="J143:L143" si="85">J87</f>
        <v>11482</v>
      </c>
      <c r="K143" s="21">
        <f t="shared" si="85"/>
        <v>103339</v>
      </c>
      <c r="L143" s="21">
        <f t="shared" si="85"/>
        <v>0</v>
      </c>
      <c r="M143" s="83">
        <v>0</v>
      </c>
      <c r="N143" s="20">
        <f t="shared" si="63"/>
        <v>29313</v>
      </c>
      <c r="O143" s="21">
        <f t="shared" si="64"/>
        <v>2931</v>
      </c>
      <c r="P143" s="21">
        <f t="shared" si="65"/>
        <v>26382</v>
      </c>
      <c r="Q143" s="21">
        <f t="shared" si="66"/>
        <v>0</v>
      </c>
      <c r="R143" s="113">
        <f t="shared" si="67"/>
        <v>0</v>
      </c>
    </row>
    <row r="144" spans="1:59" s="251" customFormat="1" x14ac:dyDescent="0.35">
      <c r="A144" s="178" t="s">
        <v>51</v>
      </c>
      <c r="B144" s="181" t="s">
        <v>34</v>
      </c>
      <c r="C144" s="182" t="s">
        <v>33</v>
      </c>
      <c r="D144" s="20">
        <f t="shared" si="80"/>
        <v>0</v>
      </c>
      <c r="E144" s="21">
        <f t="shared" si="81"/>
        <v>-6</v>
      </c>
      <c r="F144" s="21">
        <f t="shared" si="81"/>
        <v>0</v>
      </c>
      <c r="G144" s="21">
        <f t="shared" si="81"/>
        <v>6</v>
      </c>
      <c r="H144" s="83">
        <v>0</v>
      </c>
      <c r="I144" s="20">
        <f t="shared" si="82"/>
        <v>0</v>
      </c>
      <c r="J144" s="21">
        <f t="shared" ref="J144:L144" si="86">J88</f>
        <v>0</v>
      </c>
      <c r="K144" s="21">
        <f t="shared" si="86"/>
        <v>0</v>
      </c>
      <c r="L144" s="21">
        <f t="shared" si="86"/>
        <v>0</v>
      </c>
      <c r="M144" s="83">
        <v>0</v>
      </c>
      <c r="N144" s="20">
        <f t="shared" ref="N144:R145" si="87">I144-D144</f>
        <v>0</v>
      </c>
      <c r="O144" s="21">
        <f t="shared" si="87"/>
        <v>6</v>
      </c>
      <c r="P144" s="21">
        <f t="shared" si="87"/>
        <v>0</v>
      </c>
      <c r="Q144" s="21">
        <f t="shared" si="87"/>
        <v>-6</v>
      </c>
      <c r="R144" s="113">
        <f t="shared" si="87"/>
        <v>0</v>
      </c>
    </row>
    <row r="145" spans="1:24" s="247" customFormat="1" ht="16" thickBot="1" x14ac:dyDescent="0.4">
      <c r="A145" s="183" t="s">
        <v>51</v>
      </c>
      <c r="B145" s="184" t="s">
        <v>40</v>
      </c>
      <c r="C145" s="190" t="s">
        <v>41</v>
      </c>
      <c r="D145" s="20">
        <f t="shared" si="80"/>
        <v>7335</v>
      </c>
      <c r="E145" s="21">
        <f t="shared" si="81"/>
        <v>924</v>
      </c>
      <c r="F145" s="21">
        <f t="shared" si="81"/>
        <v>5361</v>
      </c>
      <c r="G145" s="21">
        <f t="shared" si="81"/>
        <v>1050</v>
      </c>
      <c r="H145" s="83">
        <v>0</v>
      </c>
      <c r="I145" s="20">
        <f t="shared" si="82"/>
        <v>14669</v>
      </c>
      <c r="J145" s="21">
        <f t="shared" ref="J145:L145" si="88">J89</f>
        <v>1934</v>
      </c>
      <c r="K145" s="21">
        <f t="shared" si="88"/>
        <v>10505</v>
      </c>
      <c r="L145" s="21">
        <f t="shared" si="88"/>
        <v>2230</v>
      </c>
      <c r="M145" s="83">
        <v>0</v>
      </c>
      <c r="N145" s="20">
        <f t="shared" si="87"/>
        <v>7334</v>
      </c>
      <c r="O145" s="21">
        <f t="shared" si="87"/>
        <v>1010</v>
      </c>
      <c r="P145" s="21">
        <f t="shared" si="87"/>
        <v>5144</v>
      </c>
      <c r="Q145" s="21">
        <f t="shared" si="87"/>
        <v>1180</v>
      </c>
      <c r="R145" s="113">
        <f t="shared" si="87"/>
        <v>0</v>
      </c>
      <c r="T145" s="251"/>
      <c r="U145" s="251"/>
      <c r="V145" s="251"/>
      <c r="W145" s="251"/>
      <c r="X145" s="251"/>
    </row>
    <row r="146" spans="1:24" s="251" customFormat="1" x14ac:dyDescent="0.35">
      <c r="A146" s="178" t="s">
        <v>39</v>
      </c>
      <c r="B146" s="194" t="s">
        <v>37</v>
      </c>
      <c r="C146" s="194"/>
      <c r="D146" s="16">
        <f t="shared" ref="D146:M146" si="89">SUM(D147:D150)</f>
        <v>570</v>
      </c>
      <c r="E146" s="17">
        <f t="shared" si="89"/>
        <v>35</v>
      </c>
      <c r="F146" s="17">
        <f t="shared" si="89"/>
        <v>411</v>
      </c>
      <c r="G146" s="17">
        <f t="shared" si="89"/>
        <v>124</v>
      </c>
      <c r="H146" s="80">
        <f t="shared" si="89"/>
        <v>0</v>
      </c>
      <c r="I146" s="16">
        <f t="shared" si="89"/>
        <v>1259</v>
      </c>
      <c r="J146" s="17">
        <f t="shared" si="89"/>
        <v>75</v>
      </c>
      <c r="K146" s="17">
        <f t="shared" si="89"/>
        <v>887</v>
      </c>
      <c r="L146" s="17">
        <f t="shared" si="89"/>
        <v>297</v>
      </c>
      <c r="M146" s="80">
        <f t="shared" si="89"/>
        <v>0</v>
      </c>
      <c r="N146" s="16">
        <f t="shared" ref="N146:N156" si="90">I146-D146</f>
        <v>689</v>
      </c>
      <c r="O146" s="17">
        <f t="shared" si="64"/>
        <v>40</v>
      </c>
      <c r="P146" s="17">
        <f t="shared" si="65"/>
        <v>476</v>
      </c>
      <c r="Q146" s="17">
        <f t="shared" si="66"/>
        <v>173</v>
      </c>
      <c r="R146" s="109">
        <f t="shared" ref="R146:R156" si="91">M146-H146</f>
        <v>0</v>
      </c>
    </row>
    <row r="147" spans="1:24" s="251" customFormat="1" x14ac:dyDescent="0.35">
      <c r="A147" s="178" t="s">
        <v>39</v>
      </c>
      <c r="B147" s="181" t="s">
        <v>9</v>
      </c>
      <c r="C147" s="181" t="s">
        <v>6</v>
      </c>
      <c r="D147" s="20">
        <f>SUM(E147:F147:G147)</f>
        <v>297</v>
      </c>
      <c r="E147" s="21">
        <f t="shared" ref="E147:G150" si="92">J35</f>
        <v>8</v>
      </c>
      <c r="F147" s="21">
        <f t="shared" si="92"/>
        <v>167</v>
      </c>
      <c r="G147" s="21">
        <f t="shared" si="92"/>
        <v>122</v>
      </c>
      <c r="H147" s="83">
        <v>0</v>
      </c>
      <c r="I147" s="20">
        <f>SUM(J147:L147)</f>
        <v>657</v>
      </c>
      <c r="J147" s="21">
        <f t="shared" ref="J147:L150" si="93">J91</f>
        <v>16</v>
      </c>
      <c r="K147" s="21">
        <f t="shared" si="93"/>
        <v>349</v>
      </c>
      <c r="L147" s="21">
        <f t="shared" si="93"/>
        <v>292</v>
      </c>
      <c r="M147" s="83">
        <v>0</v>
      </c>
      <c r="N147" s="20">
        <f t="shared" si="90"/>
        <v>360</v>
      </c>
      <c r="O147" s="21">
        <f t="shared" ref="O147:O156" si="94">J147-E147</f>
        <v>8</v>
      </c>
      <c r="P147" s="21">
        <f t="shared" si="65"/>
        <v>182</v>
      </c>
      <c r="Q147" s="21">
        <f t="shared" si="66"/>
        <v>170</v>
      </c>
      <c r="R147" s="161">
        <f t="shared" si="91"/>
        <v>0</v>
      </c>
    </row>
    <row r="148" spans="1:24" s="251" customFormat="1" x14ac:dyDescent="0.35">
      <c r="A148" s="178" t="s">
        <v>39</v>
      </c>
      <c r="B148" s="181" t="s">
        <v>9</v>
      </c>
      <c r="C148" s="181" t="s">
        <v>5</v>
      </c>
      <c r="D148" s="20">
        <f>SUM(E148:F148:G148)</f>
        <v>268</v>
      </c>
      <c r="E148" s="21">
        <f t="shared" si="92"/>
        <v>27</v>
      </c>
      <c r="F148" s="21">
        <f t="shared" si="92"/>
        <v>241</v>
      </c>
      <c r="G148" s="21">
        <f t="shared" si="92"/>
        <v>0</v>
      </c>
      <c r="H148" s="83">
        <v>0</v>
      </c>
      <c r="I148" s="20">
        <f>SUM(J148:L148)</f>
        <v>591</v>
      </c>
      <c r="J148" s="21">
        <f t="shared" si="93"/>
        <v>59</v>
      </c>
      <c r="K148" s="21">
        <f t="shared" si="93"/>
        <v>532</v>
      </c>
      <c r="L148" s="21">
        <f t="shared" si="93"/>
        <v>0</v>
      </c>
      <c r="M148" s="83">
        <v>0</v>
      </c>
      <c r="N148" s="20">
        <f t="shared" si="90"/>
        <v>323</v>
      </c>
      <c r="O148" s="21">
        <f t="shared" si="94"/>
        <v>32</v>
      </c>
      <c r="P148" s="21">
        <f t="shared" si="65"/>
        <v>291</v>
      </c>
      <c r="Q148" s="21">
        <f t="shared" si="66"/>
        <v>0</v>
      </c>
      <c r="R148" s="115">
        <f t="shared" si="91"/>
        <v>0</v>
      </c>
    </row>
    <row r="149" spans="1:24" s="251" customFormat="1" x14ac:dyDescent="0.35">
      <c r="A149" s="178" t="s">
        <v>39</v>
      </c>
      <c r="B149" s="181" t="s">
        <v>7</v>
      </c>
      <c r="C149" s="181" t="s">
        <v>6</v>
      </c>
      <c r="D149" s="20">
        <f>SUM(E149:F149:G149)</f>
        <v>4</v>
      </c>
      <c r="E149" s="21">
        <f t="shared" si="92"/>
        <v>0</v>
      </c>
      <c r="F149" s="21">
        <f t="shared" si="92"/>
        <v>2</v>
      </c>
      <c r="G149" s="21">
        <f t="shared" si="92"/>
        <v>2</v>
      </c>
      <c r="H149" s="83">
        <v>0</v>
      </c>
      <c r="I149" s="20">
        <f>SUM(J149:L149)</f>
        <v>9</v>
      </c>
      <c r="J149" s="21">
        <f t="shared" si="93"/>
        <v>0</v>
      </c>
      <c r="K149" s="21">
        <f t="shared" si="93"/>
        <v>4</v>
      </c>
      <c r="L149" s="21">
        <f t="shared" si="93"/>
        <v>5</v>
      </c>
      <c r="M149" s="83">
        <v>0</v>
      </c>
      <c r="N149" s="20">
        <f t="shared" si="90"/>
        <v>5</v>
      </c>
      <c r="O149" s="21">
        <f t="shared" si="94"/>
        <v>0</v>
      </c>
      <c r="P149" s="21">
        <f t="shared" si="65"/>
        <v>2</v>
      </c>
      <c r="Q149" s="21">
        <f t="shared" si="66"/>
        <v>3</v>
      </c>
      <c r="R149" s="115">
        <f t="shared" si="91"/>
        <v>0</v>
      </c>
    </row>
    <row r="150" spans="1:24" s="251" customFormat="1" ht="16" thickBot="1" x14ac:dyDescent="0.4">
      <c r="A150" s="183" t="s">
        <v>39</v>
      </c>
      <c r="B150" s="184" t="s">
        <v>7</v>
      </c>
      <c r="C150" s="184" t="s">
        <v>8</v>
      </c>
      <c r="D150" s="20">
        <f>SUM(E150:F150:G150)</f>
        <v>1</v>
      </c>
      <c r="E150" s="21">
        <f t="shared" si="92"/>
        <v>0</v>
      </c>
      <c r="F150" s="21">
        <f t="shared" si="92"/>
        <v>1</v>
      </c>
      <c r="G150" s="21">
        <f t="shared" si="92"/>
        <v>0</v>
      </c>
      <c r="H150" s="83">
        <v>0</v>
      </c>
      <c r="I150" s="20">
        <f>SUM(J150:L150)</f>
        <v>2</v>
      </c>
      <c r="J150" s="21">
        <f t="shared" si="93"/>
        <v>0</v>
      </c>
      <c r="K150" s="21">
        <f t="shared" si="93"/>
        <v>2</v>
      </c>
      <c r="L150" s="21">
        <f t="shared" si="93"/>
        <v>0</v>
      </c>
      <c r="M150" s="83">
        <v>0</v>
      </c>
      <c r="N150" s="20">
        <f t="shared" si="90"/>
        <v>1</v>
      </c>
      <c r="O150" s="21">
        <f t="shared" si="94"/>
        <v>0</v>
      </c>
      <c r="P150" s="21">
        <f t="shared" si="65"/>
        <v>1</v>
      </c>
      <c r="Q150" s="21">
        <f t="shared" si="66"/>
        <v>0</v>
      </c>
      <c r="R150" s="115">
        <f t="shared" si="91"/>
        <v>0</v>
      </c>
    </row>
    <row r="151" spans="1:24" s="251" customFormat="1" x14ac:dyDescent="0.35">
      <c r="A151" s="178" t="s">
        <v>59</v>
      </c>
      <c r="B151" s="194" t="s">
        <v>46</v>
      </c>
      <c r="C151" s="188"/>
      <c r="D151" s="16">
        <f t="shared" ref="D151:M151" si="95">SUM(D152:D155)</f>
        <v>459</v>
      </c>
      <c r="E151" s="17">
        <f t="shared" si="95"/>
        <v>68</v>
      </c>
      <c r="F151" s="17">
        <f t="shared" si="95"/>
        <v>330</v>
      </c>
      <c r="G151" s="17">
        <f t="shared" si="95"/>
        <v>61</v>
      </c>
      <c r="H151" s="80">
        <f t="shared" si="95"/>
        <v>0</v>
      </c>
      <c r="I151" s="16">
        <f t="shared" si="95"/>
        <v>443</v>
      </c>
      <c r="J151" s="17">
        <f t="shared" si="95"/>
        <v>73</v>
      </c>
      <c r="K151" s="17">
        <f t="shared" si="95"/>
        <v>311</v>
      </c>
      <c r="L151" s="17">
        <f t="shared" si="95"/>
        <v>59</v>
      </c>
      <c r="M151" s="80">
        <f t="shared" si="95"/>
        <v>0</v>
      </c>
      <c r="N151" s="16">
        <f t="shared" si="90"/>
        <v>-16</v>
      </c>
      <c r="O151" s="17">
        <f t="shared" si="94"/>
        <v>5</v>
      </c>
      <c r="P151" s="17">
        <f t="shared" si="65"/>
        <v>-19</v>
      </c>
      <c r="Q151" s="17">
        <f t="shared" si="66"/>
        <v>-2</v>
      </c>
      <c r="R151" s="109">
        <f t="shared" si="91"/>
        <v>0</v>
      </c>
    </row>
    <row r="152" spans="1:24" s="251" customFormat="1" x14ac:dyDescent="0.35">
      <c r="A152" s="178" t="s">
        <v>59</v>
      </c>
      <c r="B152" s="188" t="s">
        <v>9</v>
      </c>
      <c r="C152" s="188" t="s">
        <v>6</v>
      </c>
      <c r="D152" s="20">
        <f>SUM(E152:F152:G152)</f>
        <v>239</v>
      </c>
      <c r="E152" s="21">
        <f>J40</f>
        <v>45</v>
      </c>
      <c r="F152" s="21">
        <f t="shared" ref="F152:H152" si="96">K40</f>
        <v>134</v>
      </c>
      <c r="G152" s="21">
        <f t="shared" si="96"/>
        <v>60</v>
      </c>
      <c r="H152" s="236">
        <f t="shared" si="96"/>
        <v>0</v>
      </c>
      <c r="I152" s="20">
        <f t="shared" ref="I152:I155" si="97">SUM(J152:L152)</f>
        <v>231</v>
      </c>
      <c r="J152" s="21">
        <f t="shared" ref="J152:L155" si="98">J96</f>
        <v>51</v>
      </c>
      <c r="K152" s="21">
        <f t="shared" si="98"/>
        <v>122</v>
      </c>
      <c r="L152" s="21">
        <f t="shared" si="98"/>
        <v>58</v>
      </c>
      <c r="M152" s="83">
        <v>0</v>
      </c>
      <c r="N152" s="20">
        <f t="shared" si="90"/>
        <v>-8</v>
      </c>
      <c r="O152" s="21">
        <f t="shared" si="94"/>
        <v>6</v>
      </c>
      <c r="P152" s="21">
        <f t="shared" si="65"/>
        <v>-12</v>
      </c>
      <c r="Q152" s="21">
        <f t="shared" si="66"/>
        <v>-2</v>
      </c>
      <c r="R152" s="161">
        <f t="shared" si="91"/>
        <v>0</v>
      </c>
    </row>
    <row r="153" spans="1:24" s="251" customFormat="1" x14ac:dyDescent="0.35">
      <c r="A153" s="178" t="s">
        <v>59</v>
      </c>
      <c r="B153" s="188" t="s">
        <v>9</v>
      </c>
      <c r="C153" s="188" t="s">
        <v>5</v>
      </c>
      <c r="D153" s="20">
        <f>SUM(E153:F153:G153)</f>
        <v>214</v>
      </c>
      <c r="E153" s="21">
        <f t="shared" ref="E153:E155" si="99">J41</f>
        <v>22</v>
      </c>
      <c r="F153" s="21">
        <f t="shared" ref="F153:F155" si="100">K41</f>
        <v>192</v>
      </c>
      <c r="G153" s="21">
        <f t="shared" ref="G153:G155" si="101">L41</f>
        <v>0</v>
      </c>
      <c r="H153" s="236">
        <f t="shared" ref="H153:H155" si="102">M41</f>
        <v>0</v>
      </c>
      <c r="I153" s="20">
        <f t="shared" si="97"/>
        <v>207</v>
      </c>
      <c r="J153" s="21">
        <f t="shared" si="98"/>
        <v>21</v>
      </c>
      <c r="K153" s="21">
        <f t="shared" si="98"/>
        <v>186</v>
      </c>
      <c r="L153" s="21">
        <f t="shared" si="98"/>
        <v>0</v>
      </c>
      <c r="M153" s="83">
        <v>0</v>
      </c>
      <c r="N153" s="20">
        <f t="shared" si="90"/>
        <v>-7</v>
      </c>
      <c r="O153" s="21">
        <f t="shared" si="94"/>
        <v>-1</v>
      </c>
      <c r="P153" s="21">
        <f t="shared" si="65"/>
        <v>-6</v>
      </c>
      <c r="Q153" s="21">
        <f t="shared" si="66"/>
        <v>0</v>
      </c>
      <c r="R153" s="115">
        <f t="shared" si="91"/>
        <v>0</v>
      </c>
    </row>
    <row r="154" spans="1:24" s="251" customFormat="1" x14ac:dyDescent="0.35">
      <c r="A154" s="178" t="s">
        <v>59</v>
      </c>
      <c r="B154" s="188" t="s">
        <v>7</v>
      </c>
      <c r="C154" s="188" t="s">
        <v>6</v>
      </c>
      <c r="D154" s="20">
        <f>SUM(E154:F154:G154)</f>
        <v>5</v>
      </c>
      <c r="E154" s="21">
        <f t="shared" si="99"/>
        <v>1</v>
      </c>
      <c r="F154" s="21">
        <f t="shared" si="100"/>
        <v>3</v>
      </c>
      <c r="G154" s="21">
        <f t="shared" si="101"/>
        <v>1</v>
      </c>
      <c r="H154" s="236">
        <f t="shared" si="102"/>
        <v>0</v>
      </c>
      <c r="I154" s="20">
        <f t="shared" si="97"/>
        <v>4</v>
      </c>
      <c r="J154" s="21">
        <f t="shared" si="98"/>
        <v>1</v>
      </c>
      <c r="K154" s="21">
        <f t="shared" si="98"/>
        <v>2</v>
      </c>
      <c r="L154" s="21">
        <f t="shared" si="98"/>
        <v>1</v>
      </c>
      <c r="M154" s="83">
        <v>0</v>
      </c>
      <c r="N154" s="20">
        <f t="shared" si="90"/>
        <v>-1</v>
      </c>
      <c r="O154" s="21">
        <f t="shared" si="94"/>
        <v>0</v>
      </c>
      <c r="P154" s="21">
        <f t="shared" si="65"/>
        <v>-1</v>
      </c>
      <c r="Q154" s="21">
        <f t="shared" si="66"/>
        <v>0</v>
      </c>
      <c r="R154" s="115">
        <f t="shared" si="91"/>
        <v>0</v>
      </c>
    </row>
    <row r="155" spans="1:24" s="251" customFormat="1" ht="16" thickBot="1" x14ac:dyDescent="0.4">
      <c r="A155" s="178" t="s">
        <v>59</v>
      </c>
      <c r="B155" s="189" t="s">
        <v>7</v>
      </c>
      <c r="C155" s="190" t="s">
        <v>8</v>
      </c>
      <c r="D155" s="20">
        <f>SUM(E155:F155:G155)</f>
        <v>1</v>
      </c>
      <c r="E155" s="21">
        <f t="shared" si="99"/>
        <v>0</v>
      </c>
      <c r="F155" s="21">
        <f t="shared" si="100"/>
        <v>1</v>
      </c>
      <c r="G155" s="21">
        <f t="shared" si="101"/>
        <v>0</v>
      </c>
      <c r="H155" s="236">
        <f t="shared" si="102"/>
        <v>0</v>
      </c>
      <c r="I155" s="20">
        <f t="shared" si="97"/>
        <v>1</v>
      </c>
      <c r="J155" s="21">
        <f t="shared" si="98"/>
        <v>0</v>
      </c>
      <c r="K155" s="21">
        <f t="shared" si="98"/>
        <v>1</v>
      </c>
      <c r="L155" s="21">
        <f t="shared" si="98"/>
        <v>0</v>
      </c>
      <c r="M155" s="83">
        <v>0</v>
      </c>
      <c r="N155" s="20">
        <f t="shared" si="90"/>
        <v>0</v>
      </c>
      <c r="O155" s="21">
        <f t="shared" si="94"/>
        <v>0</v>
      </c>
      <c r="P155" s="21">
        <f t="shared" si="65"/>
        <v>0</v>
      </c>
      <c r="Q155" s="21">
        <f t="shared" si="66"/>
        <v>0</v>
      </c>
      <c r="R155" s="115">
        <f t="shared" si="91"/>
        <v>0</v>
      </c>
    </row>
    <row r="156" spans="1:24" s="247" customFormat="1" ht="16" thickBot="1" x14ac:dyDescent="0.4">
      <c r="A156" s="85" t="s">
        <v>52</v>
      </c>
      <c r="B156" s="14" t="s">
        <v>35</v>
      </c>
      <c r="C156" s="68"/>
      <c r="D156" s="16">
        <f>SUM(E156:H156)</f>
        <v>-146</v>
      </c>
      <c r="E156" s="17">
        <f t="shared" ref="E156:G161" si="103">J44</f>
        <v>-17</v>
      </c>
      <c r="F156" s="17">
        <f t="shared" si="103"/>
        <v>-83</v>
      </c>
      <c r="G156" s="17">
        <f t="shared" si="103"/>
        <v>-46</v>
      </c>
      <c r="H156" s="235">
        <v>0</v>
      </c>
      <c r="I156" s="16">
        <f>SUM(J156:M156)</f>
        <v>0</v>
      </c>
      <c r="J156" s="17">
        <f>J100</f>
        <v>0</v>
      </c>
      <c r="K156" s="17">
        <f t="shared" ref="K156:M156" si="104">K100</f>
        <v>0</v>
      </c>
      <c r="L156" s="17">
        <f t="shared" si="104"/>
        <v>0</v>
      </c>
      <c r="M156" s="234">
        <f t="shared" si="104"/>
        <v>0</v>
      </c>
      <c r="N156" s="16">
        <f t="shared" si="90"/>
        <v>146</v>
      </c>
      <c r="O156" s="17">
        <f t="shared" si="94"/>
        <v>17</v>
      </c>
      <c r="P156" s="17">
        <f t="shared" si="65"/>
        <v>83</v>
      </c>
      <c r="Q156" s="17">
        <f t="shared" si="66"/>
        <v>46</v>
      </c>
      <c r="R156" s="109">
        <f t="shared" si="91"/>
        <v>0</v>
      </c>
      <c r="S156" s="251"/>
      <c r="T156" s="251"/>
      <c r="U156" s="251"/>
      <c r="V156" s="251"/>
      <c r="W156" s="251"/>
      <c r="X156" s="251"/>
    </row>
    <row r="157" spans="1:24" s="247" customFormat="1" ht="16" thickBot="1" x14ac:dyDescent="0.4">
      <c r="A157" s="85" t="s">
        <v>53</v>
      </c>
      <c r="B157" s="14" t="s">
        <v>45</v>
      </c>
      <c r="C157" s="68"/>
      <c r="D157" s="16">
        <f>SUM(E157:H157)</f>
        <v>13989</v>
      </c>
      <c r="E157" s="17">
        <f t="shared" si="103"/>
        <v>1315</v>
      </c>
      <c r="F157" s="17">
        <f t="shared" si="103"/>
        <v>9577</v>
      </c>
      <c r="G157" s="17">
        <f t="shared" si="103"/>
        <v>3097</v>
      </c>
      <c r="H157" s="235">
        <v>0</v>
      </c>
      <c r="I157" s="16">
        <f>SUM(J157:M157)</f>
        <v>12271</v>
      </c>
      <c r="J157" s="17">
        <f t="shared" ref="J157:M157" si="105">J101</f>
        <v>1154</v>
      </c>
      <c r="K157" s="17">
        <f t="shared" si="105"/>
        <v>8401</v>
      </c>
      <c r="L157" s="17">
        <f t="shared" si="105"/>
        <v>2716</v>
      </c>
      <c r="M157" s="234">
        <f t="shared" si="105"/>
        <v>0</v>
      </c>
      <c r="N157" s="16">
        <f>I157-D157</f>
        <v>-1718</v>
      </c>
      <c r="O157" s="17">
        <f>J157-E157</f>
        <v>-161</v>
      </c>
      <c r="P157" s="17">
        <f>K157-F157</f>
        <v>-1176</v>
      </c>
      <c r="Q157" s="17">
        <f>L157-G157</f>
        <v>-381</v>
      </c>
      <c r="R157" s="109">
        <f>M157-H157</f>
        <v>0</v>
      </c>
      <c r="S157" s="251"/>
      <c r="T157" s="251"/>
      <c r="U157" s="251"/>
      <c r="V157" s="251"/>
      <c r="W157" s="251"/>
      <c r="X157" s="251"/>
    </row>
    <row r="158" spans="1:24" s="251" customFormat="1" ht="15" customHeight="1" thickBot="1" x14ac:dyDescent="0.4">
      <c r="A158" s="167" t="s">
        <v>54</v>
      </c>
      <c r="B158" s="168" t="s">
        <v>55</v>
      </c>
      <c r="C158" s="169"/>
      <c r="D158" s="170">
        <f>SUM(E158:G158)</f>
        <v>0</v>
      </c>
      <c r="E158" s="17">
        <f t="shared" si="103"/>
        <v>5505</v>
      </c>
      <c r="F158" s="17">
        <f t="shared" si="103"/>
        <v>-5704</v>
      </c>
      <c r="G158" s="17">
        <f t="shared" si="103"/>
        <v>199</v>
      </c>
      <c r="H158" s="235">
        <f>M46</f>
        <v>0</v>
      </c>
      <c r="I158" s="170">
        <f>SUM(J158:L158)</f>
        <v>0</v>
      </c>
      <c r="J158" s="17">
        <f t="shared" ref="J158:M158" si="106">J102</f>
        <v>1331</v>
      </c>
      <c r="K158" s="17">
        <f t="shared" si="106"/>
        <v>-1729</v>
      </c>
      <c r="L158" s="17">
        <f t="shared" si="106"/>
        <v>398</v>
      </c>
      <c r="M158" s="234">
        <f t="shared" si="106"/>
        <v>0</v>
      </c>
      <c r="N158" s="170">
        <f t="shared" ref="N158:N161" si="107">I158-D158</f>
        <v>0</v>
      </c>
      <c r="O158" s="171">
        <f t="shared" ref="O158:O161" si="108">J158-E158</f>
        <v>-4174</v>
      </c>
      <c r="P158" s="171">
        <f t="shared" ref="P158:P161" si="109">K158-F158</f>
        <v>3975</v>
      </c>
      <c r="Q158" s="171">
        <f t="shared" ref="Q158:Q165" si="110">L158-G158</f>
        <v>199</v>
      </c>
      <c r="R158" s="174">
        <f t="shared" ref="R158:R165" si="111">M158-H158</f>
        <v>0</v>
      </c>
    </row>
    <row r="159" spans="1:24" s="252" customFormat="1" ht="16" thickBot="1" x14ac:dyDescent="0.4">
      <c r="A159" s="175" t="s">
        <v>56</v>
      </c>
      <c r="B159" s="168" t="s">
        <v>4</v>
      </c>
      <c r="C159" s="176"/>
      <c r="D159" s="170">
        <f>SUM(E159:G159)</f>
        <v>24979</v>
      </c>
      <c r="E159" s="17">
        <f t="shared" si="103"/>
        <v>0</v>
      </c>
      <c r="F159" s="17">
        <f t="shared" si="103"/>
        <v>16254</v>
      </c>
      <c r="G159" s="17">
        <f t="shared" si="103"/>
        <v>8725</v>
      </c>
      <c r="H159" s="235">
        <f>M47</f>
        <v>0</v>
      </c>
      <c r="I159" s="170">
        <f>SUM(J159:L159)</f>
        <v>15170</v>
      </c>
      <c r="J159" s="17">
        <f t="shared" ref="J159:M159" si="112">J103</f>
        <v>0</v>
      </c>
      <c r="K159" s="17">
        <f t="shared" si="112"/>
        <v>9871</v>
      </c>
      <c r="L159" s="17">
        <f t="shared" si="112"/>
        <v>5299</v>
      </c>
      <c r="M159" s="234">
        <f t="shared" si="112"/>
        <v>0</v>
      </c>
      <c r="N159" s="170">
        <f t="shared" si="107"/>
        <v>-9809</v>
      </c>
      <c r="O159" s="171">
        <f t="shared" si="108"/>
        <v>0</v>
      </c>
      <c r="P159" s="171">
        <f t="shared" si="109"/>
        <v>-6383</v>
      </c>
      <c r="Q159" s="171">
        <f t="shared" si="110"/>
        <v>-3426</v>
      </c>
      <c r="R159" s="174">
        <f t="shared" si="111"/>
        <v>0</v>
      </c>
      <c r="T159" s="251"/>
      <c r="U159" s="251"/>
      <c r="V159" s="251"/>
      <c r="W159" s="251"/>
      <c r="X159" s="251"/>
    </row>
    <row r="160" spans="1:24" s="252" customFormat="1" ht="16" thickBot="1" x14ac:dyDescent="0.4">
      <c r="A160" s="175" t="s">
        <v>57</v>
      </c>
      <c r="B160" s="168" t="s">
        <v>15</v>
      </c>
      <c r="C160" s="176"/>
      <c r="D160" s="170">
        <f t="shared" ref="D160" si="113">SUM(E160:G160)</f>
        <v>76599</v>
      </c>
      <c r="E160" s="17">
        <f t="shared" si="103"/>
        <v>243</v>
      </c>
      <c r="F160" s="17">
        <f t="shared" si="103"/>
        <v>38299</v>
      </c>
      <c r="G160" s="17">
        <f t="shared" si="103"/>
        <v>38057</v>
      </c>
      <c r="H160" s="235">
        <f>M48</f>
        <v>0</v>
      </c>
      <c r="I160" s="170">
        <f t="shared" ref="I160" si="114">SUM(J160:L160)</f>
        <v>77854</v>
      </c>
      <c r="J160" s="17">
        <f t="shared" ref="J160:M160" si="115">J104</f>
        <v>771</v>
      </c>
      <c r="K160" s="17">
        <f t="shared" si="115"/>
        <v>38927</v>
      </c>
      <c r="L160" s="17">
        <f t="shared" si="115"/>
        <v>38156</v>
      </c>
      <c r="M160" s="234">
        <f t="shared" si="115"/>
        <v>0</v>
      </c>
      <c r="N160" s="170">
        <f t="shared" si="107"/>
        <v>1255</v>
      </c>
      <c r="O160" s="171">
        <f t="shared" si="108"/>
        <v>528</v>
      </c>
      <c r="P160" s="171">
        <f t="shared" si="109"/>
        <v>628</v>
      </c>
      <c r="Q160" s="171">
        <f t="shared" si="110"/>
        <v>99</v>
      </c>
      <c r="R160" s="174">
        <f t="shared" si="111"/>
        <v>0</v>
      </c>
      <c r="T160" s="251"/>
      <c r="U160" s="251"/>
      <c r="V160" s="251"/>
      <c r="W160" s="251"/>
      <c r="X160" s="251"/>
    </row>
    <row r="161" spans="1:59" s="253" customFormat="1" ht="16" thickBot="1" x14ac:dyDescent="0.4">
      <c r="A161" s="175" t="s">
        <v>58</v>
      </c>
      <c r="B161" s="168" t="s">
        <v>82</v>
      </c>
      <c r="C161" s="176"/>
      <c r="D161" s="170">
        <f t="shared" ref="D161" si="116">SUM(E161:G161)</f>
        <v>0</v>
      </c>
      <c r="E161" s="17">
        <f t="shared" si="103"/>
        <v>0</v>
      </c>
      <c r="F161" s="17">
        <f t="shared" si="103"/>
        <v>0</v>
      </c>
      <c r="G161" s="17">
        <f t="shared" si="103"/>
        <v>0</v>
      </c>
      <c r="H161" s="235">
        <f>M49</f>
        <v>0</v>
      </c>
      <c r="I161" s="170">
        <f t="shared" ref="I161" si="117">SUM(J161:L161)</f>
        <v>5876</v>
      </c>
      <c r="J161" s="17">
        <f t="shared" ref="J161:M161" si="118">J105</f>
        <v>1469</v>
      </c>
      <c r="K161" s="17">
        <f t="shared" si="118"/>
        <v>2938</v>
      </c>
      <c r="L161" s="17">
        <f t="shared" si="118"/>
        <v>1469</v>
      </c>
      <c r="M161" s="234">
        <f t="shared" si="118"/>
        <v>0</v>
      </c>
      <c r="N161" s="170">
        <f t="shared" si="107"/>
        <v>5876</v>
      </c>
      <c r="O161" s="171">
        <f t="shared" si="108"/>
        <v>1469</v>
      </c>
      <c r="P161" s="171">
        <f t="shared" si="109"/>
        <v>2938</v>
      </c>
      <c r="Q161" s="171">
        <f t="shared" si="110"/>
        <v>1469</v>
      </c>
      <c r="R161" s="174">
        <f t="shared" si="111"/>
        <v>0</v>
      </c>
      <c r="S161" s="252"/>
      <c r="T161" s="251"/>
      <c r="U161" s="251"/>
      <c r="V161" s="251"/>
      <c r="W161" s="251"/>
      <c r="X161" s="251"/>
      <c r="Y161" s="252"/>
      <c r="Z161" s="252"/>
      <c r="AA161" s="252"/>
      <c r="AB161" s="252"/>
      <c r="AC161" s="252"/>
      <c r="AD161" s="252"/>
      <c r="AE161" s="252"/>
      <c r="AF161" s="252"/>
      <c r="AG161" s="252"/>
      <c r="AH161" s="252"/>
      <c r="AI161" s="252"/>
      <c r="AJ161" s="252"/>
      <c r="AK161" s="252"/>
      <c r="AL161" s="252"/>
      <c r="AM161" s="252"/>
      <c r="AN161" s="252"/>
      <c r="AO161" s="252"/>
      <c r="AP161" s="252"/>
      <c r="AQ161" s="252"/>
      <c r="AR161" s="252"/>
      <c r="AS161" s="252"/>
      <c r="AT161" s="252"/>
      <c r="AU161" s="252"/>
      <c r="AV161" s="252"/>
      <c r="AW161" s="252"/>
      <c r="AX161" s="252"/>
      <c r="AY161" s="252"/>
      <c r="AZ161" s="252"/>
      <c r="BA161" s="252"/>
      <c r="BB161" s="252"/>
      <c r="BC161" s="252"/>
      <c r="BD161" s="252"/>
      <c r="BE161" s="252"/>
      <c r="BF161" s="252"/>
      <c r="BG161" s="252"/>
    </row>
    <row r="162" spans="1:59" s="254" customFormat="1" ht="15" customHeight="1" thickBot="1" x14ac:dyDescent="0.4">
      <c r="A162" s="88"/>
      <c r="B162" s="133"/>
      <c r="C162" s="89" t="s">
        <v>14</v>
      </c>
      <c r="D162" s="130">
        <f>D121+D126+D131+D136+D139+D146+D151+D156+D158+D157+D159+D160+D161</f>
        <v>828200</v>
      </c>
      <c r="E162" s="130">
        <f t="shared" ref="E162" si="119">E121+E126+E131+E136+E139+E146+E151+E156+E158+E157+E159+E160+E161</f>
        <v>60055</v>
      </c>
      <c r="F162" s="130">
        <f>F121+F126+F131+F136+F139+F146+F151+F156+F158+F157+F159+F160+F161</f>
        <v>568198</v>
      </c>
      <c r="G162" s="130">
        <f>G121+G126+G131+G136+G139+G146+G151+G156+G158+G157+G159+G160+G161</f>
        <v>199947</v>
      </c>
      <c r="H162" s="131">
        <f t="shared" ref="H162:M162" si="120">H121+H126+H131+H136+H139+H146+H151+H156+H158+H157+H159+H160+H161</f>
        <v>1159</v>
      </c>
      <c r="I162" s="130">
        <f t="shared" si="120"/>
        <v>1069107</v>
      </c>
      <c r="J162" s="130">
        <f t="shared" si="120"/>
        <v>78169</v>
      </c>
      <c r="K162" s="130">
        <f t="shared" si="120"/>
        <v>727403</v>
      </c>
      <c r="L162" s="130">
        <f t="shared" si="120"/>
        <v>263535</v>
      </c>
      <c r="M162" s="131">
        <f t="shared" si="120"/>
        <v>1592</v>
      </c>
      <c r="N162" s="130">
        <f>I162-D162</f>
        <v>240907</v>
      </c>
      <c r="O162" s="128">
        <f>J162-E162</f>
        <v>18114</v>
      </c>
      <c r="P162" s="128">
        <f>K162-F162</f>
        <v>159205</v>
      </c>
      <c r="Q162" s="128">
        <f t="shared" si="110"/>
        <v>63588</v>
      </c>
      <c r="R162" s="134">
        <f t="shared" si="111"/>
        <v>433</v>
      </c>
      <c r="T162" s="251"/>
      <c r="U162" s="251"/>
      <c r="V162" s="251"/>
      <c r="W162" s="251"/>
      <c r="X162" s="251"/>
    </row>
    <row r="163" spans="1:59" s="254" customFormat="1" ht="15" customHeight="1" x14ac:dyDescent="0.35">
      <c r="A163" s="108"/>
      <c r="B163" s="129"/>
      <c r="C163" s="33" t="s">
        <v>3</v>
      </c>
      <c r="D163" s="135">
        <f t="shared" ref="D163:M163" si="121">D122+D123+D127+D128+D132+D133+D140+D141+D147+D148+D152+D153</f>
        <v>390946</v>
      </c>
      <c r="E163" s="135">
        <f t="shared" si="121"/>
        <v>43538</v>
      </c>
      <c r="F163" s="135">
        <f t="shared" si="121"/>
        <v>298815</v>
      </c>
      <c r="G163" s="135">
        <f t="shared" si="121"/>
        <v>48593</v>
      </c>
      <c r="H163" s="136">
        <f t="shared" si="121"/>
        <v>1147</v>
      </c>
      <c r="I163" s="135">
        <f t="shared" si="121"/>
        <v>520939</v>
      </c>
      <c r="J163" s="135">
        <f t="shared" si="121"/>
        <v>60025</v>
      </c>
      <c r="K163" s="135">
        <f t="shared" si="121"/>
        <v>391824</v>
      </c>
      <c r="L163" s="135">
        <f t="shared" si="121"/>
        <v>69090</v>
      </c>
      <c r="M163" s="136">
        <f t="shared" si="121"/>
        <v>1574</v>
      </c>
      <c r="N163" s="132">
        <f>I163-D163</f>
        <v>129993</v>
      </c>
      <c r="O163" s="21">
        <f t="shared" ref="O163" si="122">J163-E163</f>
        <v>16487</v>
      </c>
      <c r="P163" s="137">
        <f>K163-F163</f>
        <v>93009</v>
      </c>
      <c r="Q163" s="137">
        <f t="shared" si="110"/>
        <v>20497</v>
      </c>
      <c r="R163" s="113">
        <f t="shared" si="111"/>
        <v>427</v>
      </c>
      <c r="T163" s="251"/>
      <c r="U163" s="251"/>
      <c r="V163" s="251"/>
      <c r="W163" s="251"/>
      <c r="X163" s="251"/>
    </row>
    <row r="164" spans="1:59" s="251" customFormat="1" ht="15" customHeight="1" x14ac:dyDescent="0.35">
      <c r="A164" s="104"/>
      <c r="B164" s="67"/>
      <c r="C164" s="33" t="s">
        <v>2</v>
      </c>
      <c r="D164" s="138">
        <f t="shared" ref="D164:E164" si="123">D124+D125+D129+D130+D134+D135+D137+D138+D142+D143+D149+D150+D154+D155</f>
        <v>314498</v>
      </c>
      <c r="E164" s="138">
        <f t="shared" si="123"/>
        <v>8553</v>
      </c>
      <c r="F164" s="138">
        <f>F124+F125+F129+F130+F134+F135+F137+F138+F142+F143+F149+F150+F154+F155</f>
        <v>205679</v>
      </c>
      <c r="G164" s="138">
        <f t="shared" ref="G164:M164" si="124">G124+G125+G129+G130+G134+G135+G137+G138+G142+G143+G149+G150+G154+G155</f>
        <v>100266</v>
      </c>
      <c r="H164" s="139">
        <f t="shared" si="124"/>
        <v>12</v>
      </c>
      <c r="I164" s="138">
        <f t="shared" si="124"/>
        <v>422328</v>
      </c>
      <c r="J164" s="138">
        <f t="shared" si="124"/>
        <v>11485</v>
      </c>
      <c r="K164" s="138">
        <f t="shared" si="124"/>
        <v>266666</v>
      </c>
      <c r="L164" s="138">
        <f t="shared" si="124"/>
        <v>144177</v>
      </c>
      <c r="M164" s="139">
        <f t="shared" si="124"/>
        <v>18</v>
      </c>
      <c r="N164" s="132">
        <f>I164-D164</f>
        <v>107830</v>
      </c>
      <c r="O164" s="21">
        <f>J164-E164</f>
        <v>2932</v>
      </c>
      <c r="P164" s="137">
        <f>K164-F164</f>
        <v>60987</v>
      </c>
      <c r="Q164" s="137">
        <f t="shared" si="110"/>
        <v>43911</v>
      </c>
      <c r="R164" s="113">
        <f t="shared" si="111"/>
        <v>6</v>
      </c>
    </row>
    <row r="165" spans="1:59" s="251" customFormat="1" ht="15" customHeight="1" thickBot="1" x14ac:dyDescent="0.4">
      <c r="A165" s="105"/>
      <c r="B165" s="126"/>
      <c r="C165" s="36" t="s">
        <v>1</v>
      </c>
      <c r="D165" s="24">
        <f t="shared" ref="D165:M165" si="125">+D144+D145+D156+D158+D157+D159+D160+D161</f>
        <v>122756</v>
      </c>
      <c r="E165" s="24">
        <f t="shared" si="125"/>
        <v>7964</v>
      </c>
      <c r="F165" s="24">
        <f t="shared" si="125"/>
        <v>63704</v>
      </c>
      <c r="G165" s="24">
        <f t="shared" si="125"/>
        <v>51088</v>
      </c>
      <c r="H165" s="140">
        <f t="shared" si="125"/>
        <v>0</v>
      </c>
      <c r="I165" s="24">
        <f t="shared" si="125"/>
        <v>125840</v>
      </c>
      <c r="J165" s="24">
        <f t="shared" si="125"/>
        <v>6659</v>
      </c>
      <c r="K165" s="24">
        <f t="shared" si="125"/>
        <v>68913</v>
      </c>
      <c r="L165" s="24">
        <f t="shared" si="125"/>
        <v>50268</v>
      </c>
      <c r="M165" s="140">
        <f t="shared" si="125"/>
        <v>0</v>
      </c>
      <c r="N165" s="152">
        <f>I165-D165</f>
        <v>3084</v>
      </c>
      <c r="O165" s="25">
        <f t="shared" ref="O165" si="126">J165-E165</f>
        <v>-1305</v>
      </c>
      <c r="P165" s="153">
        <f t="shared" ref="P165" si="127">K165-F165</f>
        <v>5209</v>
      </c>
      <c r="Q165" s="153">
        <f t="shared" si="110"/>
        <v>-820</v>
      </c>
      <c r="R165" s="114">
        <f t="shared" si="111"/>
        <v>0</v>
      </c>
    </row>
    <row r="166" spans="1:59" x14ac:dyDescent="0.35">
      <c r="A166" s="245" t="s">
        <v>0</v>
      </c>
      <c r="B166" s="73"/>
      <c r="C166" s="224"/>
      <c r="D166" s="225"/>
      <c r="E166" s="225"/>
      <c r="F166" s="226"/>
      <c r="G166" s="226"/>
      <c r="H166" s="227"/>
      <c r="I166" s="226"/>
      <c r="J166" s="226"/>
      <c r="K166" s="226"/>
      <c r="L166" s="226"/>
      <c r="M166" s="227"/>
      <c r="N166" s="226"/>
      <c r="O166" s="226"/>
      <c r="P166" s="226"/>
      <c r="Q166" s="226"/>
      <c r="R166" s="47"/>
    </row>
    <row r="167" spans="1:59" x14ac:dyDescent="0.35">
      <c r="A167" s="70" t="s">
        <v>44</v>
      </c>
      <c r="B167" s="73"/>
      <c r="C167" s="224"/>
      <c r="D167" s="225"/>
      <c r="E167" s="225"/>
      <c r="F167" s="226"/>
      <c r="G167" s="226"/>
      <c r="H167" s="227"/>
      <c r="I167" s="226"/>
      <c r="J167" s="226"/>
      <c r="K167" s="226"/>
      <c r="L167" s="226"/>
      <c r="M167" s="227"/>
      <c r="N167" s="226"/>
      <c r="O167" s="226"/>
      <c r="P167" s="226"/>
      <c r="Q167" s="226"/>
      <c r="R167" s="47"/>
    </row>
    <row r="168" spans="1:59" ht="15.75" customHeight="1" x14ac:dyDescent="0.35">
      <c r="A168" s="70" t="s">
        <v>43</v>
      </c>
      <c r="B168" s="228"/>
      <c r="C168" s="58"/>
      <c r="D168" s="58"/>
      <c r="E168" s="58"/>
      <c r="F168" s="58"/>
      <c r="G168" s="58"/>
      <c r="H168" s="58"/>
      <c r="I168" s="58"/>
      <c r="J168" s="58"/>
      <c r="K168" s="58"/>
      <c r="L168" s="58"/>
      <c r="M168" s="58"/>
      <c r="N168" s="58"/>
      <c r="O168" s="58"/>
      <c r="P168" s="58"/>
      <c r="Q168" s="58"/>
      <c r="R168" s="58"/>
    </row>
    <row r="169" spans="1:59" x14ac:dyDescent="0.35">
      <c r="A169" s="216" t="s">
        <v>78</v>
      </c>
      <c r="B169" s="229"/>
      <c r="C169" s="229"/>
      <c r="H169" s="229"/>
      <c r="M169" s="229"/>
      <c r="R169" s="59"/>
    </row>
    <row r="170" spans="1:59" x14ac:dyDescent="0.35">
      <c r="A170" s="125" t="s">
        <v>79</v>
      </c>
      <c r="B170" s="229"/>
      <c r="C170" s="229"/>
      <c r="H170" s="229"/>
      <c r="M170" s="229"/>
      <c r="R170" s="59"/>
    </row>
    <row r="171" spans="1:59" ht="18" hidden="1" customHeight="1" x14ac:dyDescent="0.35">
      <c r="A171" s="266"/>
      <c r="B171" s="229"/>
      <c r="C171" s="229"/>
      <c r="H171" s="229"/>
      <c r="M171" s="229"/>
      <c r="R171" s="59"/>
    </row>
    <row r="172" spans="1:59" ht="25.5" hidden="1" customHeight="1" x14ac:dyDescent="0.35"/>
    <row r="173" spans="1:59" ht="15.5" hidden="1" customHeight="1" x14ac:dyDescent="0.35"/>
    <row r="174" spans="1:59" ht="15.5" hidden="1" customHeight="1" x14ac:dyDescent="0.35"/>
    <row r="175" spans="1:59" ht="15.5" hidden="1" customHeight="1" x14ac:dyDescent="0.35"/>
    <row r="176" spans="1:59" ht="15.5" hidden="1" customHeight="1" x14ac:dyDescent="0.35"/>
    <row r="177" ht="15.5" hidden="1" customHeight="1" x14ac:dyDescent="0.35"/>
    <row r="178" ht="15.5" hidden="1" customHeight="1" x14ac:dyDescent="0.35"/>
    <row r="179" ht="15.5" hidden="1" customHeight="1" x14ac:dyDescent="0.35"/>
    <row r="180" ht="15.5" hidden="1" customHeight="1" x14ac:dyDescent="0.35"/>
    <row r="181" ht="15.5" hidden="1" customHeight="1" x14ac:dyDescent="0.35"/>
    <row r="182" ht="15.5" hidden="1" customHeight="1" x14ac:dyDescent="0.35"/>
    <row r="183" ht="15.5" hidden="1" customHeight="1" x14ac:dyDescent="0.35"/>
    <row r="184" ht="15.5" hidden="1" customHeight="1" x14ac:dyDescent="0.35"/>
    <row r="185" ht="15.5" hidden="1" customHeight="1" x14ac:dyDescent="0.35"/>
    <row r="186" ht="15.5" hidden="1" customHeight="1" x14ac:dyDescent="0.35"/>
    <row r="187" ht="15.5" hidden="1" customHeight="1" x14ac:dyDescent="0.35"/>
    <row r="188" ht="15.5" hidden="1" customHeight="1" x14ac:dyDescent="0.35"/>
    <row r="189" ht="15.5" hidden="1" customHeight="1" x14ac:dyDescent="0.35"/>
    <row r="190" ht="15.5" hidden="1" customHeight="1" x14ac:dyDescent="0.35"/>
    <row r="191" ht="15.5" hidden="1" customHeight="1" x14ac:dyDescent="0.35"/>
    <row r="192" ht="15.5" hidden="1" customHeight="1" x14ac:dyDescent="0.35"/>
    <row r="193" ht="15.5" hidden="1" customHeight="1" x14ac:dyDescent="0.35"/>
    <row r="194" ht="15.5" hidden="1" customHeight="1" x14ac:dyDescent="0.35"/>
    <row r="195" ht="15.5" hidden="1" customHeight="1" x14ac:dyDescent="0.35"/>
    <row r="196" ht="15.5" hidden="1" customHeight="1" x14ac:dyDescent="0.35"/>
    <row r="197" ht="15.5" hidden="1" customHeight="1" x14ac:dyDescent="0.35"/>
    <row r="198" ht="15.5" hidden="1" customHeight="1" x14ac:dyDescent="0.35"/>
    <row r="199" ht="15.5" hidden="1" customHeight="1" x14ac:dyDescent="0.35"/>
    <row r="200" ht="15.5" hidden="1" customHeight="1" x14ac:dyDescent="0.35"/>
    <row r="201" ht="15.5" hidden="1" customHeight="1" x14ac:dyDescent="0.35"/>
    <row r="202" ht="15.5" hidden="1" customHeight="1" x14ac:dyDescent="0.35"/>
    <row r="203" ht="15.5" hidden="1" customHeight="1" x14ac:dyDescent="0.35"/>
    <row r="204" ht="15.5" hidden="1" customHeight="1" x14ac:dyDescent="0.35"/>
    <row r="205" ht="15.5" hidden="1" customHeight="1" x14ac:dyDescent="0.35"/>
    <row r="206" ht="15.5" hidden="1" customHeight="1" x14ac:dyDescent="0.35"/>
    <row r="207" ht="15.5" hidden="1" customHeight="1" x14ac:dyDescent="0.35"/>
    <row r="208" ht="15.5" hidden="1" customHeight="1" x14ac:dyDescent="0.35"/>
    <row r="209" ht="15.5" hidden="1" customHeight="1" x14ac:dyDescent="0.35"/>
    <row r="210" ht="15.5" hidden="1" customHeight="1" x14ac:dyDescent="0.35"/>
    <row r="211" ht="15.5" hidden="1" customHeight="1" x14ac:dyDescent="0.35"/>
    <row r="212" ht="15.5" hidden="1" customHeight="1" x14ac:dyDescent="0.35"/>
    <row r="213" ht="15.5" hidden="1" customHeight="1" x14ac:dyDescent="0.35"/>
    <row r="214" ht="15.5" hidden="1" customHeight="1" x14ac:dyDescent="0.35"/>
    <row r="215" ht="15.5" hidden="1" customHeight="1" x14ac:dyDescent="0.35"/>
    <row r="216" ht="15.5" hidden="1" customHeight="1" x14ac:dyDescent="0.35"/>
    <row r="217" ht="15.5" hidden="1" customHeight="1" x14ac:dyDescent="0.35"/>
    <row r="218" ht="15.5" hidden="1" customHeight="1" x14ac:dyDescent="0.35"/>
    <row r="219" ht="15.5" hidden="1" customHeight="1" x14ac:dyDescent="0.35"/>
    <row r="220" ht="15.5" hidden="1" customHeight="1" x14ac:dyDescent="0.35"/>
    <row r="221" ht="15.5" hidden="1" customHeight="1" x14ac:dyDescent="0.35"/>
    <row r="222" ht="15.5" hidden="1" customHeight="1" x14ac:dyDescent="0.35"/>
    <row r="223" ht="15.5" hidden="1" customHeight="1" x14ac:dyDescent="0.35"/>
    <row r="224" ht="15.5" hidden="1" customHeight="1" x14ac:dyDescent="0.35"/>
    <row r="225" ht="15.5" hidden="1" customHeight="1" x14ac:dyDescent="0.35"/>
    <row r="226" ht="15.5" hidden="1" customHeight="1" x14ac:dyDescent="0.35"/>
    <row r="227" ht="15.5" hidden="1" customHeight="1" x14ac:dyDescent="0.35"/>
    <row r="228" ht="15.5" hidden="1" customHeight="1" x14ac:dyDescent="0.35"/>
    <row r="229" ht="15.5" hidden="1" customHeight="1" x14ac:dyDescent="0.35"/>
    <row r="230" ht="15.5" hidden="1" customHeight="1" x14ac:dyDescent="0.35"/>
    <row r="231" ht="15.5" hidden="1" customHeight="1" x14ac:dyDescent="0.35"/>
    <row r="232" ht="15.5" hidden="1" customHeight="1" x14ac:dyDescent="0.35"/>
    <row r="233" ht="15.5" hidden="1" customHeight="1" x14ac:dyDescent="0.35"/>
    <row r="234" ht="15.5" hidden="1" customHeight="1" x14ac:dyDescent="0.35"/>
    <row r="235" ht="15.5" hidden="1" customHeight="1" x14ac:dyDescent="0.35"/>
    <row r="236" ht="15.5" hidden="1" customHeight="1" x14ac:dyDescent="0.35"/>
    <row r="237" ht="15.5" hidden="1" customHeight="1" x14ac:dyDescent="0.35"/>
    <row r="238" ht="15.5" hidden="1" customHeight="1" x14ac:dyDescent="0.35"/>
    <row r="239" ht="15.5" hidden="1" customHeight="1" x14ac:dyDescent="0.35"/>
    <row r="240" ht="15.5" hidden="1" customHeight="1" x14ac:dyDescent="0.35"/>
    <row r="241" ht="15.5" hidden="1" customHeight="1" x14ac:dyDescent="0.35"/>
    <row r="242" ht="15.5" hidden="1" customHeight="1" x14ac:dyDescent="0.35"/>
    <row r="243" ht="15.5" hidden="1" customHeight="1" x14ac:dyDescent="0.35"/>
    <row r="244" ht="15.5" hidden="1" customHeight="1" x14ac:dyDescent="0.35"/>
    <row r="245" ht="15.5" hidden="1" customHeight="1" x14ac:dyDescent="0.35"/>
    <row r="246" ht="15.5" hidden="1" customHeight="1" x14ac:dyDescent="0.35"/>
    <row r="247" ht="15.5" hidden="1" customHeight="1" x14ac:dyDescent="0.35"/>
    <row r="248" ht="15.5" hidden="1" customHeight="1" x14ac:dyDescent="0.35"/>
    <row r="249" ht="15.5" hidden="1" customHeight="1" x14ac:dyDescent="0.35"/>
    <row r="250" ht="15.5" hidden="1" customHeight="1" x14ac:dyDescent="0.35"/>
    <row r="251" ht="15.5" hidden="1" customHeight="1" x14ac:dyDescent="0.35"/>
    <row r="252" ht="15.5" hidden="1" customHeight="1" x14ac:dyDescent="0.35"/>
    <row r="253" ht="15.5" hidden="1" customHeight="1" x14ac:dyDescent="0.35"/>
    <row r="254" ht="15.5" hidden="1" customHeight="1" x14ac:dyDescent="0.35"/>
    <row r="255" ht="15.5" hidden="1" customHeight="1" x14ac:dyDescent="0.35"/>
    <row r="256" ht="15.5" hidden="1" customHeight="1" x14ac:dyDescent="0.35"/>
    <row r="257" ht="15.5" hidden="1" customHeight="1" x14ac:dyDescent="0.35"/>
  </sheetData>
  <printOptions horizontalCentered="1"/>
  <pageMargins left="0.25" right="0.25" top="0.75" bottom="0.75" header="0.3" footer="0.3"/>
  <pageSetup scale="39" fitToHeight="0" orientation="landscape" r:id="rId1"/>
  <headerFooter>
    <oddHeader>&amp;LCalifornia Department of Health Care Services&amp;RMay 2021 Medi-Cal Estimate</oddHeader>
  </headerFooter>
  <rowBreaks count="2" manualBreakCount="2">
    <brk id="60" max="17" man="1"/>
    <brk id="117" max="17" man="1"/>
  </rowBreaks>
  <ignoredErrors>
    <ignoredError sqref="D9:H9 I9:K9 J14:M14 J34:M34 M37:M38 M36 M35 I44 M44 J19:M19 J24:M24 M9" unlockedFormula="1"/>
    <ignoredError sqref="D10:D13 I11:I13 I35:I38" formulaRange="1" unlockedFormula="1"/>
    <ignoredError sqref="E14:H14 E34:H34 E19:H19 E24:H24 D44" formula="1" unlockedFormula="1"/>
    <ignoredError sqref="D34:D38 I15:I18 I34 I20:I26 D14:D26" formula="1" formulaRange="1" unlockedFormula="1"/>
    <ignoredError sqref="I140:L140 I146:L155 I141:I143"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DHCSDOC-376834418-612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45</Value>
    </TaxCatchAll>
    <_dlc_DocIdUrl xmlns="69bc34b3-1921-46c7-8c7a-d18363374b4b">
      <Url>http://dhcsgovstaging:88/dataandstats/reports/_layouts/15/DocIdRedir.aspx?ID=DHCSDOC-376834418-612</Url>
      <Description>DHCSDOC-376834418-612</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0E15F108-4B1E-43D2-8527-167A734398C0}"/>
</file>

<file path=customXml/itemProps2.xml><?xml version="1.0" encoding="utf-8"?>
<ds:datastoreItem xmlns:ds="http://schemas.openxmlformats.org/officeDocument/2006/customXml" ds:itemID="{A8D1B3AE-D09E-4ABE-9E64-C1FCEB6A61A6}"/>
</file>

<file path=customXml/itemProps3.xml><?xml version="1.0" encoding="utf-8"?>
<ds:datastoreItem xmlns:ds="http://schemas.openxmlformats.org/officeDocument/2006/customXml" ds:itemID="{D49E6417-13A5-4C27-88E5-990DA5698460}"/>
</file>

<file path=customXml/itemProps4.xml><?xml version="1.0" encoding="utf-8"?>
<ds:datastoreItem xmlns:ds="http://schemas.openxmlformats.org/officeDocument/2006/customXml" ds:itemID="{8E6A7DBD-1018-4322-8CF9-667AA0A607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vt:lpstr>
      <vt:lpstr>'Supplemental Chart '!Print_Area</vt:lpstr>
      <vt:lpstr>'Supplemental Chart '!Print_Titles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2021 Drug Medi-Cal Supplemental Chart</dc:title>
  <dc:creator>J. Singh</dc:creator>
  <cp:keywords>Drug Medi-Cal Supplemental</cp:keywords>
  <cp:lastModifiedBy>Celine</cp:lastModifiedBy>
  <cp:lastPrinted>2021-05-05T04:10:52Z</cp:lastPrinted>
  <dcterms:created xsi:type="dcterms:W3CDTF">2019-08-09T18:02:06Z</dcterms:created>
  <dcterms:modified xsi:type="dcterms:W3CDTF">2021-05-14T16:20:06Z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18461bfc-dde2-4c4a-be9b-7dd71d554fc0</vt:lpwstr>
  </property>
  <property fmtid="{D5CDD505-2E9C-101B-9397-08002B2CF9AE}" pid="4" name="Division">
    <vt:lpwstr>45;#Fiscal Forecasting|f301d91f-2d63-4bdb-a1a3-c13e2f7d3764</vt:lpwstr>
  </property>
</Properties>
</file>