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dhcscagovauthoring/dataandstats/reports/Documents/Drug Medi-Cal Supplemental Chart/"/>
    </mc:Choice>
  </mc:AlternateContent>
  <workbookProtection workbookAlgorithmName="SHA-512" workbookHashValue="hufrEEyidqxGGXkE1oxmHoBKmBTJhnRO0xb937BfxVpPIi6p5L9GxtxnCg9vO09XGe1REwNDd3ewUM7JY8Q3Xw==" workbookSaltValue="GbgkOqk9dgZXl2v3NixmVA==" workbookSpinCount="100000" lockStructure="1"/>
  <bookViews>
    <workbookView xWindow="0" yWindow="0" windowWidth="28800" windowHeight="11475"/>
  </bookViews>
  <sheets>
    <sheet name="Supplemental Chart 2" sheetId="2" r:id="rId1"/>
  </sheets>
  <externalReferences>
    <externalReference r:id="rId2"/>
    <externalReference r:id="rId3"/>
    <externalReference r:id="rId4"/>
  </externalReferences>
  <definedNames>
    <definedName name="_xlnm.Print_Area" localSheetId="0">'Supplemental Chart 2'!$A$1:$R$142</definedName>
    <definedName name="_xlnm.Print_Titles" localSheetId="0">'Supplemental Chart 2'!$1:$4</definedName>
    <definedName name="TitleRegion1.a6.r43.1">'Supplemental Chart 2'!$A$6</definedName>
    <definedName name="TitleRegion2.a53.90.1">'Supplemental Chart 2'!$A$52</definedName>
    <definedName name="TitleRegion3.a99.r138.1">'Supplemental Chart 2'!$A$97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22" i="2" l="1"/>
  <c r="A121" i="2"/>
  <c r="A120" i="2"/>
  <c r="A118" i="2"/>
  <c r="A117" i="2"/>
  <c r="E9" i="2" l="1"/>
  <c r="F9" i="2"/>
  <c r="G9" i="2"/>
  <c r="H9" i="2"/>
  <c r="D10" i="2"/>
  <c r="J10" i="2"/>
  <c r="E102" i="2" s="1"/>
  <c r="K10" i="2"/>
  <c r="L10" i="2"/>
  <c r="G102" i="2" s="1"/>
  <c r="M10" i="2"/>
  <c r="H102" i="2" s="1"/>
  <c r="D11" i="2"/>
  <c r="J11" i="2"/>
  <c r="K11" i="2"/>
  <c r="L11" i="2"/>
  <c r="Q11" i="2" s="1"/>
  <c r="M11" i="2"/>
  <c r="H103" i="2" s="1"/>
  <c r="D12" i="2"/>
  <c r="J12" i="2"/>
  <c r="K12" i="2"/>
  <c r="P12" i="2" s="1"/>
  <c r="L12" i="2"/>
  <c r="Q12" i="2" s="1"/>
  <c r="M12" i="2"/>
  <c r="R12" i="2" s="1"/>
  <c r="D13" i="2"/>
  <c r="J13" i="2"/>
  <c r="E105" i="2" s="1"/>
  <c r="K13" i="2"/>
  <c r="P13" i="2" s="1"/>
  <c r="L13" i="2"/>
  <c r="M13" i="2"/>
  <c r="E14" i="2"/>
  <c r="F14" i="2"/>
  <c r="G14" i="2"/>
  <c r="H14" i="2"/>
  <c r="D15" i="2"/>
  <c r="J15" i="2"/>
  <c r="E107" i="2" s="1"/>
  <c r="K15" i="2"/>
  <c r="L15" i="2"/>
  <c r="G107" i="2" s="1"/>
  <c r="M15" i="2"/>
  <c r="H107" i="2" s="1"/>
  <c r="D16" i="2"/>
  <c r="J16" i="2"/>
  <c r="K16" i="2"/>
  <c r="P16" i="2" s="1"/>
  <c r="L16" i="2"/>
  <c r="Q16" i="2" s="1"/>
  <c r="M16" i="2"/>
  <c r="R16" i="2" s="1"/>
  <c r="D17" i="2"/>
  <c r="J17" i="2"/>
  <c r="O17" i="2" s="1"/>
  <c r="K17" i="2"/>
  <c r="P17" i="2" s="1"/>
  <c r="L17" i="2"/>
  <c r="Q17" i="2" s="1"/>
  <c r="M17" i="2"/>
  <c r="D18" i="2"/>
  <c r="J18" i="2"/>
  <c r="K18" i="2"/>
  <c r="P18" i="2" s="1"/>
  <c r="L18" i="2"/>
  <c r="Q18" i="2" s="1"/>
  <c r="M18" i="2"/>
  <c r="R18" i="2" s="1"/>
  <c r="E19" i="2"/>
  <c r="F19" i="2"/>
  <c r="G19" i="2"/>
  <c r="H19" i="2"/>
  <c r="D20" i="2"/>
  <c r="J20" i="2"/>
  <c r="O20" i="2" s="1"/>
  <c r="K20" i="2"/>
  <c r="F112" i="2" s="1"/>
  <c r="L20" i="2"/>
  <c r="G112" i="2" s="1"/>
  <c r="M20" i="2"/>
  <c r="R20" i="2" s="1"/>
  <c r="D21" i="2"/>
  <c r="J21" i="2"/>
  <c r="O21" i="2" s="1"/>
  <c r="K21" i="2"/>
  <c r="P21" i="2" s="1"/>
  <c r="L21" i="2"/>
  <c r="M21" i="2"/>
  <c r="D22" i="2"/>
  <c r="J22" i="2"/>
  <c r="O22" i="2" s="1"/>
  <c r="K22" i="2"/>
  <c r="P22" i="2" s="1"/>
  <c r="L22" i="2"/>
  <c r="G114" i="2" s="1"/>
  <c r="M22" i="2"/>
  <c r="H114" i="2" s="1"/>
  <c r="D23" i="2"/>
  <c r="J23" i="2"/>
  <c r="K23" i="2"/>
  <c r="P23" i="2" s="1"/>
  <c r="L23" i="2"/>
  <c r="G115" i="2" s="1"/>
  <c r="M23" i="2"/>
  <c r="R23" i="2" s="1"/>
  <c r="E24" i="2"/>
  <c r="F24" i="2"/>
  <c r="G24" i="2"/>
  <c r="H24" i="2"/>
  <c r="D25" i="2"/>
  <c r="J25" i="2"/>
  <c r="O25" i="2" s="1"/>
  <c r="K25" i="2"/>
  <c r="F117" i="2" s="1"/>
  <c r="L25" i="2"/>
  <c r="M25" i="2"/>
  <c r="D26" i="2"/>
  <c r="J26" i="2"/>
  <c r="O26" i="2" s="1"/>
  <c r="K26" i="2"/>
  <c r="F118" i="2" s="1"/>
  <c r="L26" i="2"/>
  <c r="G118" i="2" s="1"/>
  <c r="M26" i="2"/>
  <c r="R26" i="2" s="1"/>
  <c r="E27" i="2"/>
  <c r="F27" i="2"/>
  <c r="G27" i="2"/>
  <c r="H27" i="2"/>
  <c r="M27" i="2"/>
  <c r="H119" i="2" s="1"/>
  <c r="D28" i="2"/>
  <c r="J28" i="2"/>
  <c r="K28" i="2"/>
  <c r="F120" i="2" s="1"/>
  <c r="L28" i="2"/>
  <c r="Q28" i="2" s="1"/>
  <c r="R28" i="2"/>
  <c r="D29" i="2"/>
  <c r="J29" i="2"/>
  <c r="O29" i="2" s="1"/>
  <c r="K29" i="2"/>
  <c r="P29" i="2" s="1"/>
  <c r="L29" i="2"/>
  <c r="Q29" i="2" s="1"/>
  <c r="R29" i="2"/>
  <c r="D30" i="2"/>
  <c r="J30" i="2"/>
  <c r="E122" i="2" s="1"/>
  <c r="K30" i="2"/>
  <c r="F122" i="2" s="1"/>
  <c r="L30" i="2"/>
  <c r="R30" i="2"/>
  <c r="D31" i="2"/>
  <c r="J31" i="2"/>
  <c r="O31" i="2" s="1"/>
  <c r="K31" i="2"/>
  <c r="F123" i="2" s="1"/>
  <c r="L31" i="2"/>
  <c r="Q31" i="2" s="1"/>
  <c r="R31" i="2"/>
  <c r="E32" i="2"/>
  <c r="F32" i="2"/>
  <c r="G32" i="2"/>
  <c r="H32" i="2"/>
  <c r="J32" i="2"/>
  <c r="E124" i="2" s="1"/>
  <c r="K32" i="2"/>
  <c r="L32" i="2"/>
  <c r="G124" i="2" s="1"/>
  <c r="M32" i="2"/>
  <c r="H124" i="2" s="1"/>
  <c r="D33" i="2"/>
  <c r="I33" i="2"/>
  <c r="D125" i="2" s="1"/>
  <c r="O33" i="2"/>
  <c r="P33" i="2"/>
  <c r="Q33" i="2"/>
  <c r="R33" i="2"/>
  <c r="D34" i="2"/>
  <c r="I34" i="2"/>
  <c r="D126" i="2" s="1"/>
  <c r="O34" i="2"/>
  <c r="P34" i="2"/>
  <c r="Q34" i="2"/>
  <c r="R34" i="2"/>
  <c r="D35" i="2"/>
  <c r="I35" i="2"/>
  <c r="D127" i="2" s="1"/>
  <c r="O35" i="2"/>
  <c r="P35" i="2"/>
  <c r="Q35" i="2"/>
  <c r="R35" i="2"/>
  <c r="D36" i="2"/>
  <c r="I36" i="2"/>
  <c r="D128" i="2" s="1"/>
  <c r="O36" i="2"/>
  <c r="P36" i="2"/>
  <c r="Q36" i="2"/>
  <c r="R36" i="2"/>
  <c r="D37" i="2"/>
  <c r="I37" i="2"/>
  <c r="O37" i="2"/>
  <c r="P37" i="2"/>
  <c r="Q37" i="2"/>
  <c r="R37" i="2"/>
  <c r="D38" i="2"/>
  <c r="I38" i="2"/>
  <c r="O38" i="2"/>
  <c r="P38" i="2"/>
  <c r="Q38" i="2"/>
  <c r="R38" i="2"/>
  <c r="D39" i="2"/>
  <c r="I39" i="2"/>
  <c r="D131" i="2" s="1"/>
  <c r="O39" i="2"/>
  <c r="P39" i="2"/>
  <c r="Q39" i="2"/>
  <c r="R39" i="2"/>
  <c r="H41" i="2"/>
  <c r="H42" i="2"/>
  <c r="H43" i="2"/>
  <c r="J43" i="2"/>
  <c r="O43" i="2" s="1"/>
  <c r="K43" i="2"/>
  <c r="F135" i="2" s="1"/>
  <c r="L43" i="2"/>
  <c r="Q43" i="2" s="1"/>
  <c r="M43" i="2"/>
  <c r="H135" i="2" s="1"/>
  <c r="E55" i="2"/>
  <c r="F55" i="2"/>
  <c r="G55" i="2"/>
  <c r="H55" i="2"/>
  <c r="D56" i="2"/>
  <c r="J56" i="2"/>
  <c r="J102" i="2" s="1"/>
  <c r="K56" i="2"/>
  <c r="K102" i="2" s="1"/>
  <c r="L56" i="2"/>
  <c r="Q56" i="2" s="1"/>
  <c r="M56" i="2"/>
  <c r="R56" i="2" s="1"/>
  <c r="D57" i="2"/>
  <c r="J57" i="2"/>
  <c r="J103" i="2" s="1"/>
  <c r="K57" i="2"/>
  <c r="L57" i="2"/>
  <c r="L103" i="2" s="1"/>
  <c r="M57" i="2"/>
  <c r="R57" i="2" s="1"/>
  <c r="D58" i="2"/>
  <c r="J58" i="2"/>
  <c r="O58" i="2" s="1"/>
  <c r="K58" i="2"/>
  <c r="L58" i="2"/>
  <c r="L104" i="2" s="1"/>
  <c r="M58" i="2"/>
  <c r="R58" i="2" s="1"/>
  <c r="D59" i="2"/>
  <c r="J59" i="2"/>
  <c r="J105" i="2" s="1"/>
  <c r="K59" i="2"/>
  <c r="K105" i="2" s="1"/>
  <c r="L59" i="2"/>
  <c r="Q59" i="2" s="1"/>
  <c r="M59" i="2"/>
  <c r="E60" i="2"/>
  <c r="F60" i="2"/>
  <c r="G60" i="2"/>
  <c r="H60" i="2"/>
  <c r="D61" i="2"/>
  <c r="J61" i="2"/>
  <c r="J107" i="2" s="1"/>
  <c r="K61" i="2"/>
  <c r="L61" i="2"/>
  <c r="L107" i="2" s="1"/>
  <c r="M61" i="2"/>
  <c r="M107" i="2" s="1"/>
  <c r="D62" i="2"/>
  <c r="J62" i="2"/>
  <c r="O62" i="2" s="1"/>
  <c r="K62" i="2"/>
  <c r="K108" i="2" s="1"/>
  <c r="L62" i="2"/>
  <c r="Q62" i="2" s="1"/>
  <c r="M62" i="2"/>
  <c r="R62" i="2" s="1"/>
  <c r="D63" i="2"/>
  <c r="J63" i="2"/>
  <c r="J109" i="2" s="1"/>
  <c r="K63" i="2"/>
  <c r="P63" i="2" s="1"/>
  <c r="L63" i="2"/>
  <c r="Q63" i="2" s="1"/>
  <c r="M63" i="2"/>
  <c r="D64" i="2"/>
  <c r="J64" i="2"/>
  <c r="J110" i="2" s="1"/>
  <c r="K64" i="2"/>
  <c r="L64" i="2"/>
  <c r="L110" i="2" s="1"/>
  <c r="M64" i="2"/>
  <c r="M110" i="2" s="1"/>
  <c r="E65" i="2"/>
  <c r="F65" i="2"/>
  <c r="G65" i="2"/>
  <c r="H65" i="2"/>
  <c r="D66" i="2"/>
  <c r="J66" i="2"/>
  <c r="J112" i="2" s="1"/>
  <c r="K66" i="2"/>
  <c r="L66" i="2"/>
  <c r="Q66" i="2" s="1"/>
  <c r="M66" i="2"/>
  <c r="M112" i="2" s="1"/>
  <c r="D67" i="2"/>
  <c r="J67" i="2"/>
  <c r="J113" i="2" s="1"/>
  <c r="K67" i="2"/>
  <c r="P67" i="2" s="1"/>
  <c r="L67" i="2"/>
  <c r="Q67" i="2" s="1"/>
  <c r="M67" i="2"/>
  <c r="D68" i="2"/>
  <c r="J68" i="2"/>
  <c r="J114" i="2" s="1"/>
  <c r="K68" i="2"/>
  <c r="P68" i="2" s="1"/>
  <c r="L68" i="2"/>
  <c r="Q68" i="2" s="1"/>
  <c r="M68" i="2"/>
  <c r="R68" i="2" s="1"/>
  <c r="D69" i="2"/>
  <c r="J69" i="2"/>
  <c r="K69" i="2"/>
  <c r="K115" i="2" s="1"/>
  <c r="L69" i="2"/>
  <c r="Q69" i="2" s="1"/>
  <c r="M69" i="2"/>
  <c r="R69" i="2" s="1"/>
  <c r="E70" i="2"/>
  <c r="F70" i="2"/>
  <c r="G70" i="2"/>
  <c r="H70" i="2"/>
  <c r="D71" i="2"/>
  <c r="J71" i="2"/>
  <c r="K71" i="2"/>
  <c r="P71" i="2" s="1"/>
  <c r="L71" i="2"/>
  <c r="M71" i="2"/>
  <c r="M117" i="2" s="1"/>
  <c r="D72" i="2"/>
  <c r="J72" i="2"/>
  <c r="J118" i="2" s="1"/>
  <c r="K72" i="2"/>
  <c r="L72" i="2"/>
  <c r="Q72" i="2" s="1"/>
  <c r="M72" i="2"/>
  <c r="R72" i="2" s="1"/>
  <c r="E73" i="2"/>
  <c r="F73" i="2"/>
  <c r="G73" i="2"/>
  <c r="H73" i="2"/>
  <c r="M73" i="2"/>
  <c r="M119" i="2" s="1"/>
  <c r="D74" i="2"/>
  <c r="J74" i="2"/>
  <c r="O74" i="2" s="1"/>
  <c r="K74" i="2"/>
  <c r="P74" i="2" s="1"/>
  <c r="L74" i="2"/>
  <c r="L120" i="2" s="1"/>
  <c r="R74" i="2"/>
  <c r="D75" i="2"/>
  <c r="J75" i="2"/>
  <c r="O75" i="2" s="1"/>
  <c r="K75" i="2"/>
  <c r="K121" i="2" s="1"/>
  <c r="L75" i="2"/>
  <c r="Q75" i="2" s="1"/>
  <c r="R75" i="2"/>
  <c r="D76" i="2"/>
  <c r="J76" i="2"/>
  <c r="O76" i="2" s="1"/>
  <c r="K76" i="2"/>
  <c r="K122" i="2" s="1"/>
  <c r="L76" i="2"/>
  <c r="R76" i="2"/>
  <c r="D77" i="2"/>
  <c r="J77" i="2"/>
  <c r="J123" i="2" s="1"/>
  <c r="K77" i="2"/>
  <c r="L77" i="2"/>
  <c r="Q77" i="2" s="1"/>
  <c r="R77" i="2"/>
  <c r="E78" i="2"/>
  <c r="F78" i="2"/>
  <c r="G78" i="2"/>
  <c r="H78" i="2"/>
  <c r="J78" i="2"/>
  <c r="J124" i="2" s="1"/>
  <c r="M78" i="2"/>
  <c r="D79" i="2"/>
  <c r="K79" i="2"/>
  <c r="K125" i="2" s="1"/>
  <c r="L79" i="2"/>
  <c r="Q79" i="2" s="1"/>
  <c r="O79" i="2"/>
  <c r="R79" i="2"/>
  <c r="D80" i="2"/>
  <c r="K80" i="2"/>
  <c r="P80" i="2" s="1"/>
  <c r="L80" i="2"/>
  <c r="Q80" i="2" s="1"/>
  <c r="O80" i="2"/>
  <c r="R80" i="2"/>
  <c r="D81" i="2"/>
  <c r="K81" i="2"/>
  <c r="K127" i="2" s="1"/>
  <c r="L81" i="2"/>
  <c r="Q81" i="2" s="1"/>
  <c r="O81" i="2"/>
  <c r="R81" i="2"/>
  <c r="D82" i="2"/>
  <c r="K82" i="2"/>
  <c r="L82" i="2"/>
  <c r="L128" i="2" s="1"/>
  <c r="O82" i="2"/>
  <c r="R82" i="2"/>
  <c r="D83" i="2"/>
  <c r="I83" i="2"/>
  <c r="I129" i="2" s="1"/>
  <c r="O83" i="2"/>
  <c r="P83" i="2"/>
  <c r="Q83" i="2"/>
  <c r="R83" i="2"/>
  <c r="D84" i="2"/>
  <c r="I84" i="2"/>
  <c r="I130" i="2" s="1"/>
  <c r="O84" i="2"/>
  <c r="P84" i="2"/>
  <c r="Q84" i="2"/>
  <c r="R84" i="2"/>
  <c r="D85" i="2"/>
  <c r="I85" i="2"/>
  <c r="I131" i="2" s="1"/>
  <c r="O85" i="2"/>
  <c r="P85" i="2"/>
  <c r="Q85" i="2"/>
  <c r="R85" i="2"/>
  <c r="E87" i="2"/>
  <c r="F87" i="2"/>
  <c r="G87" i="2"/>
  <c r="H87" i="2"/>
  <c r="E88" i="2"/>
  <c r="F88" i="2"/>
  <c r="G88" i="2"/>
  <c r="H88" i="2"/>
  <c r="E89" i="2"/>
  <c r="F89" i="2"/>
  <c r="G89" i="2"/>
  <c r="H89" i="2"/>
  <c r="J89" i="2"/>
  <c r="K89" i="2"/>
  <c r="K135" i="2" s="1"/>
  <c r="L89" i="2"/>
  <c r="M89" i="2"/>
  <c r="M135" i="2" s="1"/>
  <c r="A116" i="2"/>
  <c r="A119" i="2"/>
  <c r="H120" i="2"/>
  <c r="M120" i="2"/>
  <c r="H121" i="2"/>
  <c r="M121" i="2"/>
  <c r="H122" i="2"/>
  <c r="M122" i="2"/>
  <c r="H123" i="2"/>
  <c r="M123" i="2"/>
  <c r="E125" i="2"/>
  <c r="F125" i="2"/>
  <c r="G125" i="2"/>
  <c r="H125" i="2"/>
  <c r="J125" i="2"/>
  <c r="M125" i="2"/>
  <c r="E126" i="2"/>
  <c r="F126" i="2"/>
  <c r="G126" i="2"/>
  <c r="H126" i="2"/>
  <c r="J126" i="2"/>
  <c r="M126" i="2"/>
  <c r="E127" i="2"/>
  <c r="F127" i="2"/>
  <c r="G127" i="2"/>
  <c r="H127" i="2"/>
  <c r="J127" i="2"/>
  <c r="M127" i="2"/>
  <c r="E128" i="2"/>
  <c r="F128" i="2"/>
  <c r="G128" i="2"/>
  <c r="H128" i="2"/>
  <c r="J128" i="2"/>
  <c r="M128" i="2"/>
  <c r="A129" i="2"/>
  <c r="E129" i="2"/>
  <c r="F129" i="2"/>
  <c r="G129" i="2"/>
  <c r="H129" i="2"/>
  <c r="J129" i="2"/>
  <c r="K129" i="2"/>
  <c r="L129" i="2"/>
  <c r="M129" i="2"/>
  <c r="A130" i="2"/>
  <c r="E130" i="2"/>
  <c r="F130" i="2"/>
  <c r="G130" i="2"/>
  <c r="H130" i="2"/>
  <c r="J130" i="2"/>
  <c r="K130" i="2"/>
  <c r="L130" i="2"/>
  <c r="M130" i="2"/>
  <c r="A131" i="2"/>
  <c r="E131" i="2"/>
  <c r="F131" i="2"/>
  <c r="G131" i="2"/>
  <c r="H131" i="2"/>
  <c r="J131" i="2"/>
  <c r="K131" i="2"/>
  <c r="L131" i="2"/>
  <c r="M131" i="2"/>
  <c r="H104" i="2" l="1"/>
  <c r="G121" i="2"/>
  <c r="E114" i="2"/>
  <c r="O114" i="2" s="1"/>
  <c r="E135" i="2"/>
  <c r="H115" i="2"/>
  <c r="P20" i="2"/>
  <c r="R78" i="2"/>
  <c r="E121" i="2"/>
  <c r="F105" i="2"/>
  <c r="P105" i="2" s="1"/>
  <c r="O30" i="2"/>
  <c r="L115" i="2"/>
  <c r="Q115" i="2" s="1"/>
  <c r="E123" i="2"/>
  <c r="O123" i="2" s="1"/>
  <c r="L114" i="2"/>
  <c r="Q114" i="2" s="1"/>
  <c r="J108" i="2"/>
  <c r="O129" i="2"/>
  <c r="E113" i="2"/>
  <c r="O113" i="2" s="1"/>
  <c r="Q74" i="2"/>
  <c r="K120" i="2"/>
  <c r="P120" i="2" s="1"/>
  <c r="J120" i="2"/>
  <c r="Q129" i="2"/>
  <c r="H110" i="2"/>
  <c r="R110" i="2" s="1"/>
  <c r="P31" i="2"/>
  <c r="J104" i="2"/>
  <c r="P28" i="2"/>
  <c r="R129" i="2"/>
  <c r="K113" i="2"/>
  <c r="O130" i="2"/>
  <c r="E118" i="2"/>
  <c r="O118" i="2" s="1"/>
  <c r="H112" i="2"/>
  <c r="R112" i="2" s="1"/>
  <c r="O56" i="2"/>
  <c r="Q131" i="2"/>
  <c r="G103" i="2"/>
  <c r="Q103" i="2" s="1"/>
  <c r="N85" i="2"/>
  <c r="J121" i="2"/>
  <c r="M115" i="2"/>
  <c r="K109" i="2"/>
  <c r="O89" i="2"/>
  <c r="F40" i="2"/>
  <c r="Q130" i="2"/>
  <c r="P130" i="2"/>
  <c r="R120" i="2"/>
  <c r="G104" i="2"/>
  <c r="Q104" i="2" s="1"/>
  <c r="P43" i="2"/>
  <c r="N37" i="2"/>
  <c r="N33" i="2"/>
  <c r="R32" i="2"/>
  <c r="K24" i="2"/>
  <c r="P24" i="2" s="1"/>
  <c r="F115" i="2"/>
  <c r="P115" i="2" s="1"/>
  <c r="G120" i="2"/>
  <c r="Q120" i="2" s="1"/>
  <c r="R119" i="2"/>
  <c r="J24" i="2"/>
  <c r="E116" i="2" s="1"/>
  <c r="O125" i="2"/>
  <c r="L113" i="2"/>
  <c r="E109" i="2"/>
  <c r="O109" i="2" s="1"/>
  <c r="D24" i="2"/>
  <c r="R135" i="2"/>
  <c r="M87" i="2"/>
  <c r="R87" i="2" s="1"/>
  <c r="P32" i="2"/>
  <c r="M124" i="2"/>
  <c r="R124" i="2" s="1"/>
  <c r="R121" i="2"/>
  <c r="L118" i="2"/>
  <c r="Q118" i="2" s="1"/>
  <c r="Q89" i="2"/>
  <c r="D65" i="2"/>
  <c r="E117" i="2"/>
  <c r="F104" i="2"/>
  <c r="N38" i="2"/>
  <c r="G86" i="2"/>
  <c r="D55" i="2"/>
  <c r="R131" i="2"/>
  <c r="N36" i="2"/>
  <c r="G40" i="2"/>
  <c r="F113" i="2"/>
  <c r="O126" i="2"/>
  <c r="P129" i="2"/>
  <c r="L127" i="2"/>
  <c r="Q127" i="2" s="1"/>
  <c r="L121" i="2"/>
  <c r="F108" i="2"/>
  <c r="P108" i="2" s="1"/>
  <c r="M102" i="2"/>
  <c r="R102" i="2" s="1"/>
  <c r="P69" i="2"/>
  <c r="Q32" i="2"/>
  <c r="R130" i="2"/>
  <c r="L135" i="2"/>
  <c r="P131" i="2"/>
  <c r="O127" i="2"/>
  <c r="L112" i="2"/>
  <c r="Q112" i="2" s="1"/>
  <c r="K9" i="2"/>
  <c r="P9" i="2" s="1"/>
  <c r="P89" i="2"/>
  <c r="J135" i="2"/>
  <c r="D129" i="2"/>
  <c r="N129" i="2" s="1"/>
  <c r="L123" i="2"/>
  <c r="P122" i="2"/>
  <c r="I67" i="2"/>
  <c r="I113" i="2" s="1"/>
  <c r="O102" i="2"/>
  <c r="O107" i="2"/>
  <c r="J27" i="2"/>
  <c r="E119" i="2" s="1"/>
  <c r="Q23" i="2"/>
  <c r="R128" i="2"/>
  <c r="F121" i="2"/>
  <c r="P121" i="2" s="1"/>
  <c r="H118" i="2"/>
  <c r="M114" i="2"/>
  <c r="R114" i="2" s="1"/>
  <c r="D73" i="2"/>
  <c r="L70" i="2"/>
  <c r="Q70" i="2" s="1"/>
  <c r="R107" i="2"/>
  <c r="P75" i="2"/>
  <c r="R73" i="2"/>
  <c r="R27" i="2"/>
  <c r="J122" i="2"/>
  <c r="O122" i="2" s="1"/>
  <c r="K117" i="2"/>
  <c r="P117" i="2" s="1"/>
  <c r="I82" i="2"/>
  <c r="N82" i="2" s="1"/>
  <c r="O105" i="2"/>
  <c r="P135" i="2"/>
  <c r="O131" i="2"/>
  <c r="F124" i="2"/>
  <c r="H108" i="2"/>
  <c r="O57" i="2"/>
  <c r="J55" i="2"/>
  <c r="J101" i="2" s="1"/>
  <c r="I23" i="2"/>
  <c r="N23" i="2" s="1"/>
  <c r="N131" i="2"/>
  <c r="R127" i="2"/>
  <c r="O124" i="2"/>
  <c r="F114" i="2"/>
  <c r="G108" i="2"/>
  <c r="P127" i="2"/>
  <c r="I75" i="2"/>
  <c r="N75" i="2" s="1"/>
  <c r="I71" i="2"/>
  <c r="I117" i="2" s="1"/>
  <c r="I43" i="2"/>
  <c r="N43" i="2" s="1"/>
  <c r="N35" i="2"/>
  <c r="D14" i="2"/>
  <c r="P10" i="2"/>
  <c r="R89" i="2"/>
  <c r="K114" i="2"/>
  <c r="F102" i="2"/>
  <c r="P102" i="2" s="1"/>
  <c r="K128" i="2"/>
  <c r="P128" i="2" s="1"/>
  <c r="P76" i="2"/>
  <c r="D70" i="2"/>
  <c r="L27" i="2"/>
  <c r="G119" i="2" s="1"/>
  <c r="P26" i="2"/>
  <c r="R125" i="2"/>
  <c r="G135" i="2"/>
  <c r="O128" i="2"/>
  <c r="R123" i="2"/>
  <c r="M118" i="2"/>
  <c r="H86" i="2"/>
  <c r="I66" i="2"/>
  <c r="N66" i="2" s="1"/>
  <c r="R61" i="2"/>
  <c r="K42" i="2"/>
  <c r="P42" i="2" s="1"/>
  <c r="I10" i="2"/>
  <c r="D27" i="2"/>
  <c r="G123" i="2"/>
  <c r="L109" i="2"/>
  <c r="L102" i="2"/>
  <c r="Q102" i="2" s="1"/>
  <c r="O78" i="2"/>
  <c r="O13" i="2"/>
  <c r="R11" i="2"/>
  <c r="R126" i="2"/>
  <c r="Q128" i="2"/>
  <c r="D78" i="2"/>
  <c r="K19" i="2"/>
  <c r="P19" i="2" s="1"/>
  <c r="I16" i="2"/>
  <c r="N16" i="2" s="1"/>
  <c r="D130" i="2"/>
  <c r="N130" i="2" s="1"/>
  <c r="K27" i="2"/>
  <c r="L117" i="2"/>
  <c r="F109" i="2"/>
  <c r="I29" i="2"/>
  <c r="D19" i="2"/>
  <c r="R64" i="2"/>
  <c r="N39" i="2"/>
  <c r="K88" i="2"/>
  <c r="K134" i="2" s="1"/>
  <c r="M19" i="2"/>
  <c r="M108" i="2"/>
  <c r="Q82" i="2"/>
  <c r="L65" i="2"/>
  <c r="L111" i="2" s="1"/>
  <c r="R22" i="2"/>
  <c r="L125" i="2"/>
  <c r="Q125" i="2" s="1"/>
  <c r="J117" i="2"/>
  <c r="O16" i="2"/>
  <c r="G110" i="2"/>
  <c r="Q110" i="2" s="1"/>
  <c r="L108" i="2"/>
  <c r="L105" i="2"/>
  <c r="P82" i="2"/>
  <c r="K65" i="2"/>
  <c r="K111" i="2" s="1"/>
  <c r="P59" i="2"/>
  <c r="Q22" i="2"/>
  <c r="J19" i="2"/>
  <c r="O19" i="2" s="1"/>
  <c r="L9" i="2"/>
  <c r="I79" i="2"/>
  <c r="N79" i="2" s="1"/>
  <c r="L126" i="2"/>
  <c r="Q126" i="2" s="1"/>
  <c r="K126" i="2"/>
  <c r="P126" i="2" s="1"/>
  <c r="F110" i="2"/>
  <c r="M103" i="2"/>
  <c r="R103" i="2" s="1"/>
  <c r="L78" i="2"/>
  <c r="Q78" i="2" s="1"/>
  <c r="O23" i="2"/>
  <c r="Q107" i="2"/>
  <c r="I59" i="2"/>
  <c r="I105" i="2" s="1"/>
  <c r="I56" i="2"/>
  <c r="P125" i="2"/>
  <c r="E108" i="2"/>
  <c r="P66" i="2"/>
  <c r="I63" i="2"/>
  <c r="I13" i="2"/>
  <c r="N13" i="2" s="1"/>
  <c r="M104" i="2"/>
  <c r="M65" i="2"/>
  <c r="M111" i="2" s="1"/>
  <c r="Q64" i="2"/>
  <c r="J60" i="2"/>
  <c r="J106" i="2" s="1"/>
  <c r="Q58" i="2"/>
  <c r="G109" i="2"/>
  <c r="E115" i="2"/>
  <c r="J87" i="2"/>
  <c r="J133" i="2" s="1"/>
  <c r="Q76" i="2"/>
  <c r="I76" i="2"/>
  <c r="L88" i="2"/>
  <c r="P72" i="2"/>
  <c r="K118" i="2"/>
  <c r="P118" i="2" s="1"/>
  <c r="J115" i="2"/>
  <c r="I69" i="2"/>
  <c r="R63" i="2"/>
  <c r="M109" i="2"/>
  <c r="M60" i="2"/>
  <c r="L24" i="2"/>
  <c r="Q25" i="2"/>
  <c r="R17" i="2"/>
  <c r="H109" i="2"/>
  <c r="L14" i="2"/>
  <c r="H117" i="2"/>
  <c r="R117" i="2" s="1"/>
  <c r="M24" i="2"/>
  <c r="R25" i="2"/>
  <c r="J42" i="2"/>
  <c r="I12" i="2"/>
  <c r="I74" i="2"/>
  <c r="R21" i="2"/>
  <c r="H113" i="2"/>
  <c r="N84" i="2"/>
  <c r="I89" i="2"/>
  <c r="P79" i="2"/>
  <c r="K78" i="2"/>
  <c r="P77" i="2"/>
  <c r="K123" i="2"/>
  <c r="P123" i="2" s="1"/>
  <c r="M113" i="2"/>
  <c r="R67" i="2"/>
  <c r="K60" i="2"/>
  <c r="P61" i="2"/>
  <c r="K107" i="2"/>
  <c r="P57" i="2"/>
  <c r="I57" i="2"/>
  <c r="K87" i="2"/>
  <c r="K103" i="2"/>
  <c r="L42" i="2"/>
  <c r="Q30" i="2"/>
  <c r="G122" i="2"/>
  <c r="I25" i="2"/>
  <c r="Q21" i="2"/>
  <c r="L41" i="2"/>
  <c r="G113" i="2"/>
  <c r="L19" i="2"/>
  <c r="J14" i="2"/>
  <c r="O15" i="2"/>
  <c r="I15" i="2"/>
  <c r="M9" i="2"/>
  <c r="R10" i="2"/>
  <c r="M41" i="2"/>
  <c r="R59" i="2"/>
  <c r="M88" i="2"/>
  <c r="M105" i="2"/>
  <c r="M55" i="2"/>
  <c r="E104" i="2"/>
  <c r="O77" i="2"/>
  <c r="I77" i="2"/>
  <c r="K110" i="2"/>
  <c r="P64" i="2"/>
  <c r="F86" i="2"/>
  <c r="I58" i="2"/>
  <c r="K55" i="2"/>
  <c r="R43" i="2"/>
  <c r="O32" i="2"/>
  <c r="P30" i="2"/>
  <c r="I30" i="2"/>
  <c r="O28" i="2"/>
  <c r="E120" i="2"/>
  <c r="I28" i="2"/>
  <c r="O18" i="2"/>
  <c r="E110" i="2"/>
  <c r="O110" i="2" s="1"/>
  <c r="I17" i="2"/>
  <c r="O12" i="2"/>
  <c r="H40" i="2"/>
  <c r="N83" i="2"/>
  <c r="D89" i="2"/>
  <c r="Q57" i="2"/>
  <c r="L87" i="2"/>
  <c r="K14" i="2"/>
  <c r="P15" i="2"/>
  <c r="F107" i="2"/>
  <c r="R122" i="2"/>
  <c r="I80" i="2"/>
  <c r="K70" i="2"/>
  <c r="O69" i="2"/>
  <c r="J65" i="2"/>
  <c r="J88" i="2"/>
  <c r="O64" i="2"/>
  <c r="I64" i="2"/>
  <c r="I62" i="2"/>
  <c r="D60" i="2"/>
  <c r="D88" i="2"/>
  <c r="E40" i="2"/>
  <c r="I26" i="2"/>
  <c r="I21" i="2"/>
  <c r="E112" i="2"/>
  <c r="O112" i="2" s="1"/>
  <c r="I20" i="2"/>
  <c r="I18" i="2"/>
  <c r="H105" i="2"/>
  <c r="R13" i="2"/>
  <c r="M42" i="2"/>
  <c r="O72" i="2"/>
  <c r="I72" i="2"/>
  <c r="L60" i="2"/>
  <c r="Q61" i="2"/>
  <c r="L55" i="2"/>
  <c r="L122" i="2"/>
  <c r="G117" i="2"/>
  <c r="K112" i="2"/>
  <c r="P112" i="2" s="1"/>
  <c r="E86" i="2"/>
  <c r="L73" i="2"/>
  <c r="M70" i="2"/>
  <c r="R71" i="2"/>
  <c r="D87" i="2"/>
  <c r="P58" i="2"/>
  <c r="I32" i="2"/>
  <c r="I22" i="2"/>
  <c r="G105" i="2"/>
  <c r="Q13" i="2"/>
  <c r="K41" i="2"/>
  <c r="F103" i="2"/>
  <c r="P11" i="2"/>
  <c r="K104" i="2"/>
  <c r="P81" i="2"/>
  <c r="I81" i="2"/>
  <c r="K73" i="2"/>
  <c r="O68" i="2"/>
  <c r="I68" i="2"/>
  <c r="P62" i="2"/>
  <c r="N34" i="2"/>
  <c r="D32" i="2"/>
  <c r="I31" i="2"/>
  <c r="Q26" i="2"/>
  <c r="R15" i="2"/>
  <c r="M14" i="2"/>
  <c r="J41" i="2"/>
  <c r="E103" i="2"/>
  <c r="O103" i="2" s="1"/>
  <c r="O11" i="2"/>
  <c r="I11" i="2"/>
  <c r="D9" i="2"/>
  <c r="O71" i="2"/>
  <c r="J70" i="2"/>
  <c r="O67" i="2"/>
  <c r="R66" i="2"/>
  <c r="O63" i="2"/>
  <c r="O59" i="2"/>
  <c r="P56" i="2"/>
  <c r="Q20" i="2"/>
  <c r="O10" i="2"/>
  <c r="J9" i="2"/>
  <c r="J73" i="2"/>
  <c r="O66" i="2"/>
  <c r="Q15" i="2"/>
  <c r="I61" i="2"/>
  <c r="Q71" i="2"/>
  <c r="O61" i="2"/>
  <c r="P25" i="2"/>
  <c r="Q10" i="2"/>
  <c r="D102" i="2" l="1"/>
  <c r="I41" i="2"/>
  <c r="R104" i="2"/>
  <c r="O135" i="2"/>
  <c r="Q121" i="2"/>
  <c r="Q113" i="2"/>
  <c r="R115" i="2"/>
  <c r="F111" i="2"/>
  <c r="P111" i="2" s="1"/>
  <c r="O121" i="2"/>
  <c r="I70" i="2"/>
  <c r="N70" i="2" s="1"/>
  <c r="O104" i="2"/>
  <c r="N10" i="2"/>
  <c r="O108" i="2"/>
  <c r="O55" i="2"/>
  <c r="F116" i="2"/>
  <c r="O24" i="2"/>
  <c r="O120" i="2"/>
  <c r="P104" i="2"/>
  <c r="R65" i="2"/>
  <c r="F101" i="2"/>
  <c r="Q27" i="2"/>
  <c r="R118" i="2"/>
  <c r="N67" i="2"/>
  <c r="P109" i="2"/>
  <c r="P113" i="2"/>
  <c r="N71" i="2"/>
  <c r="N59" i="2"/>
  <c r="R108" i="2"/>
  <c r="L116" i="2"/>
  <c r="O60" i="2"/>
  <c r="E111" i="2"/>
  <c r="M133" i="2"/>
  <c r="Q123" i="2"/>
  <c r="I128" i="2"/>
  <c r="N128" i="2" s="1"/>
  <c r="Q135" i="2"/>
  <c r="I121" i="2"/>
  <c r="Q108" i="2"/>
  <c r="P65" i="2"/>
  <c r="I112" i="2"/>
  <c r="D40" i="2"/>
  <c r="O27" i="2"/>
  <c r="D86" i="2"/>
  <c r="O117" i="2"/>
  <c r="Q117" i="2"/>
  <c r="D108" i="2"/>
  <c r="Q105" i="2"/>
  <c r="R109" i="2"/>
  <c r="I125" i="2"/>
  <c r="N125" i="2" s="1"/>
  <c r="N29" i="2"/>
  <c r="D121" i="2"/>
  <c r="K40" i="2"/>
  <c r="P40" i="2" s="1"/>
  <c r="Q109" i="2"/>
  <c r="O115" i="2"/>
  <c r="F134" i="2"/>
  <c r="P134" i="2" s="1"/>
  <c r="D115" i="2"/>
  <c r="P114" i="2"/>
  <c r="P27" i="2"/>
  <c r="F119" i="2"/>
  <c r="D135" i="2"/>
  <c r="O87" i="2"/>
  <c r="Q65" i="2"/>
  <c r="D105" i="2"/>
  <c r="N105" i="2" s="1"/>
  <c r="I109" i="2"/>
  <c r="N63" i="2"/>
  <c r="L124" i="2"/>
  <c r="Q124" i="2" s="1"/>
  <c r="I102" i="2"/>
  <c r="N56" i="2"/>
  <c r="P110" i="2"/>
  <c r="P88" i="2"/>
  <c r="Q9" i="2"/>
  <c r="G101" i="2"/>
  <c r="R19" i="2"/>
  <c r="H111" i="2"/>
  <c r="R111" i="2" s="1"/>
  <c r="I87" i="2"/>
  <c r="N87" i="2" s="1"/>
  <c r="N18" i="2"/>
  <c r="D110" i="2"/>
  <c r="P87" i="2"/>
  <c r="K133" i="2"/>
  <c r="N22" i="2"/>
  <c r="D114" i="2"/>
  <c r="D112" i="2"/>
  <c r="I19" i="2"/>
  <c r="N20" i="2"/>
  <c r="M40" i="2"/>
  <c r="R9" i="2"/>
  <c r="H101" i="2"/>
  <c r="N28" i="2"/>
  <c r="I27" i="2"/>
  <c r="D120" i="2"/>
  <c r="I14" i="2"/>
  <c r="N15" i="2"/>
  <c r="D107" i="2"/>
  <c r="R42" i="2"/>
  <c r="H134" i="2"/>
  <c r="N21" i="2"/>
  <c r="D113" i="2"/>
  <c r="N113" i="2" s="1"/>
  <c r="O88" i="2"/>
  <c r="J134" i="2"/>
  <c r="M101" i="2"/>
  <c r="R55" i="2"/>
  <c r="M86" i="2"/>
  <c r="P107" i="2"/>
  <c r="N74" i="2"/>
  <c r="I73" i="2"/>
  <c r="I120" i="2"/>
  <c r="I108" i="2"/>
  <c r="N62" i="2"/>
  <c r="K101" i="2"/>
  <c r="P55" i="2"/>
  <c r="K86" i="2"/>
  <c r="L106" i="2"/>
  <c r="Q60" i="2"/>
  <c r="N26" i="2"/>
  <c r="D118" i="2"/>
  <c r="O65" i="2"/>
  <c r="J111" i="2"/>
  <c r="R105" i="2"/>
  <c r="O14" i="2"/>
  <c r="E106" i="2"/>
  <c r="O106" i="2" s="1"/>
  <c r="Q42" i="2"/>
  <c r="G134" i="2"/>
  <c r="P78" i="2"/>
  <c r="K124" i="2"/>
  <c r="P124" i="2" s="1"/>
  <c r="I42" i="2"/>
  <c r="N12" i="2"/>
  <c r="D104" i="2"/>
  <c r="N68" i="2"/>
  <c r="I114" i="2"/>
  <c r="N114" i="2" s="1"/>
  <c r="I65" i="2"/>
  <c r="Q87" i="2"/>
  <c r="L133" i="2"/>
  <c r="I24" i="2"/>
  <c r="N25" i="2"/>
  <c r="D117" i="2"/>
  <c r="N117" i="2" s="1"/>
  <c r="N11" i="2"/>
  <c r="D103" i="2"/>
  <c r="I9" i="2"/>
  <c r="N32" i="2"/>
  <c r="D124" i="2"/>
  <c r="O41" i="2"/>
  <c r="E133" i="2"/>
  <c r="O133" i="2" s="1"/>
  <c r="N30" i="2"/>
  <c r="D122" i="2"/>
  <c r="R88" i="2"/>
  <c r="M134" i="2"/>
  <c r="Q19" i="2"/>
  <c r="G111" i="2"/>
  <c r="Q111" i="2" s="1"/>
  <c r="J86" i="2"/>
  <c r="P60" i="2"/>
  <c r="K106" i="2"/>
  <c r="O42" i="2"/>
  <c r="E134" i="2"/>
  <c r="I115" i="2"/>
  <c r="N69" i="2"/>
  <c r="Q73" i="2"/>
  <c r="L119" i="2"/>
  <c r="Q119" i="2" s="1"/>
  <c r="N80" i="2"/>
  <c r="I126" i="2"/>
  <c r="N126" i="2" s="1"/>
  <c r="R60" i="2"/>
  <c r="M106" i="2"/>
  <c r="N57" i="2"/>
  <c r="I103" i="2"/>
  <c r="I55" i="2"/>
  <c r="Q14" i="2"/>
  <c r="G106" i="2"/>
  <c r="N31" i="2"/>
  <c r="D123" i="2"/>
  <c r="N58" i="2"/>
  <c r="I104" i="2"/>
  <c r="I88" i="2"/>
  <c r="O73" i="2"/>
  <c r="J119" i="2"/>
  <c r="O119" i="2" s="1"/>
  <c r="R14" i="2"/>
  <c r="H106" i="2"/>
  <c r="P70" i="2"/>
  <c r="K116" i="2"/>
  <c r="N89" i="2"/>
  <c r="I135" i="2"/>
  <c r="P14" i="2"/>
  <c r="F106" i="2"/>
  <c r="N64" i="2"/>
  <c r="I110" i="2"/>
  <c r="I78" i="2"/>
  <c r="L134" i="2"/>
  <c r="Q88" i="2"/>
  <c r="P73" i="2"/>
  <c r="K119" i="2"/>
  <c r="L101" i="2"/>
  <c r="L86" i="2"/>
  <c r="Q55" i="2"/>
  <c r="N76" i="2"/>
  <c r="I122" i="2"/>
  <c r="I107" i="2"/>
  <c r="N61" i="2"/>
  <c r="I60" i="2"/>
  <c r="N81" i="2"/>
  <c r="I127" i="2"/>
  <c r="N127" i="2" s="1"/>
  <c r="P41" i="2"/>
  <c r="F133" i="2"/>
  <c r="E101" i="2"/>
  <c r="O101" i="2" s="1"/>
  <c r="O9" i="2"/>
  <c r="J40" i="2"/>
  <c r="O70" i="2"/>
  <c r="J116" i="2"/>
  <c r="O116" i="2" s="1"/>
  <c r="R70" i="2"/>
  <c r="M116" i="2"/>
  <c r="Q122" i="2"/>
  <c r="N72" i="2"/>
  <c r="I118" i="2"/>
  <c r="D109" i="2"/>
  <c r="N17" i="2"/>
  <c r="I123" i="2"/>
  <c r="N77" i="2"/>
  <c r="R41" i="2"/>
  <c r="H133" i="2"/>
  <c r="Q41" i="2"/>
  <c r="G133" i="2"/>
  <c r="P103" i="2"/>
  <c r="R113" i="2"/>
  <c r="H116" i="2"/>
  <c r="R24" i="2"/>
  <c r="G116" i="2"/>
  <c r="Q24" i="2"/>
  <c r="L40" i="2"/>
  <c r="N118" i="2" l="1"/>
  <c r="N102" i="2"/>
  <c r="I116" i="2"/>
  <c r="P116" i="2"/>
  <c r="N112" i="2"/>
  <c r="R133" i="2"/>
  <c r="P101" i="2"/>
  <c r="O111" i="2"/>
  <c r="Q116" i="2"/>
  <c r="N121" i="2"/>
  <c r="N107" i="2"/>
  <c r="R134" i="2"/>
  <c r="O134" i="2"/>
  <c r="F132" i="2"/>
  <c r="N104" i="2"/>
  <c r="N135" i="2"/>
  <c r="N108" i="2"/>
  <c r="N120" i="2"/>
  <c r="N122" i="2"/>
  <c r="N115" i="2"/>
  <c r="I133" i="2"/>
  <c r="P119" i="2"/>
  <c r="N109" i="2"/>
  <c r="R116" i="2"/>
  <c r="N110" i="2"/>
  <c r="R101" i="2"/>
  <c r="Q101" i="2"/>
  <c r="Q134" i="2"/>
  <c r="N41" i="2"/>
  <c r="D133" i="2"/>
  <c r="R40" i="2"/>
  <c r="H132" i="2"/>
  <c r="N78" i="2"/>
  <c r="I124" i="2"/>
  <c r="N124" i="2" s="1"/>
  <c r="R106" i="2"/>
  <c r="D101" i="2"/>
  <c r="N9" i="2"/>
  <c r="I40" i="2"/>
  <c r="I111" i="2"/>
  <c r="N65" i="2"/>
  <c r="Q86" i="2"/>
  <c r="L132" i="2"/>
  <c r="P106" i="2"/>
  <c r="I119" i="2"/>
  <c r="N73" i="2"/>
  <c r="N27" i="2"/>
  <c r="D119" i="2"/>
  <c r="N19" i="2"/>
  <c r="D111" i="2"/>
  <c r="I106" i="2"/>
  <c r="N60" i="2"/>
  <c r="J132" i="2"/>
  <c r="O86" i="2"/>
  <c r="Q106" i="2"/>
  <c r="G132" i="2"/>
  <c r="Q40" i="2"/>
  <c r="N14" i="2"/>
  <c r="D106" i="2"/>
  <c r="N123" i="2"/>
  <c r="O40" i="2"/>
  <c r="E132" i="2"/>
  <c r="N55" i="2"/>
  <c r="I86" i="2"/>
  <c r="I101" i="2"/>
  <c r="N24" i="2"/>
  <c r="D116" i="2"/>
  <c r="P86" i="2"/>
  <c r="K132" i="2"/>
  <c r="P133" i="2"/>
  <c r="I134" i="2"/>
  <c r="N88" i="2"/>
  <c r="N103" i="2"/>
  <c r="Q133" i="2"/>
  <c r="D134" i="2"/>
  <c r="N42" i="2"/>
  <c r="R86" i="2"/>
  <c r="M132" i="2"/>
  <c r="N116" i="2" l="1"/>
  <c r="O132" i="2"/>
  <c r="P132" i="2"/>
  <c r="N133" i="2"/>
  <c r="N119" i="2"/>
  <c r="Q132" i="2"/>
  <c r="N101" i="2"/>
  <c r="N86" i="2"/>
  <c r="I132" i="2"/>
  <c r="N111" i="2"/>
  <c r="N106" i="2"/>
  <c r="N134" i="2"/>
  <c r="R132" i="2"/>
  <c r="N40" i="2"/>
  <c r="D132" i="2"/>
  <c r="N132" i="2" l="1"/>
</calcChain>
</file>

<file path=xl/sharedStrings.xml><?xml version="1.0" encoding="utf-8"?>
<sst xmlns="http://schemas.openxmlformats.org/spreadsheetml/2006/main" count="366" uniqueCount="81">
  <si>
    <t>The Drug Medi-Cal Annual Rate Adjustment policy change (PC 69) was not included in the November 2016 Estimate because rate adjustments were not necessary.  In the May 2017 Estimate, this policy change estimates rate adjustments based on the proposed FY 2017-18 rates and the updated CIP deflator in  FY 2017-18.</t>
  </si>
  <si>
    <t>5/</t>
  </si>
  <si>
    <t xml:space="preserve">The Drug Medi-Cal Organized Delivery System Waiver estimate does not include caseload; the estimate is based on county specific rates and estimated utilization. </t>
  </si>
  <si>
    <t>4/</t>
  </si>
  <si>
    <t>3/</t>
  </si>
  <si>
    <t xml:space="preserve">For policy changes 63, 65, 66, 67, 68, and 69, the non-federal share dollars in the SF column are funded with State GF only.  </t>
  </si>
  <si>
    <t>2/</t>
  </si>
  <si>
    <t>The State Funds (SF) column may include funding from the State General Fund (GF) and/or the Proposition 56 Special Fund (Healthcare Treatment Fund).</t>
  </si>
  <si>
    <t>1/</t>
  </si>
  <si>
    <t>Notes:</t>
  </si>
  <si>
    <t>*Amounts may differ due to rounding.</t>
  </si>
  <si>
    <t xml:space="preserve"> Other Total</t>
  </si>
  <si>
    <t>Perinatal Total</t>
  </si>
  <si>
    <t>Regular Total</t>
  </si>
  <si>
    <t>DRUG MEDI-CAL TOTAL</t>
  </si>
  <si>
    <t>DMC COUNTY UR &amp; QA ADMIN</t>
  </si>
  <si>
    <t>DRUG MEDI-CAL COUNTY ADMINISTRATION</t>
  </si>
  <si>
    <t xml:space="preserve">ACA Optional </t>
  </si>
  <si>
    <t xml:space="preserve">Current </t>
  </si>
  <si>
    <t>Perinatal</t>
  </si>
  <si>
    <t>ACA Optional</t>
  </si>
  <si>
    <t>Regular</t>
  </si>
  <si>
    <t>DESCRIPTION</t>
  </si>
  <si>
    <t>NO.</t>
  </si>
  <si>
    <t>TYPE</t>
  </si>
  <si>
    <t>May 2017 POLICY CHANGE</t>
  </si>
  <si>
    <t>(Dollars In Thousands)</t>
  </si>
  <si>
    <t>May 2017 Estimate, FY 2016-17 Compared to FY 2017-18</t>
  </si>
  <si>
    <t xml:space="preserve">   DRUG MEDI-CAL TOTAL</t>
  </si>
  <si>
    <t>OA 39</t>
  </si>
  <si>
    <t>DRUG MEDI-CAL COUNTY ADMIN</t>
  </si>
  <si>
    <t>OA 27</t>
  </si>
  <si>
    <t>Regular 67</t>
  </si>
  <si>
    <t>Regular 69</t>
  </si>
  <si>
    <t>Regular 64</t>
  </si>
  <si>
    <t>Base 68</t>
  </si>
  <si>
    <t>Base 66</t>
  </si>
  <si>
    <t>Base 65</t>
  </si>
  <si>
    <t>Base 63</t>
  </si>
  <si>
    <t>NAME</t>
  </si>
  <si>
    <t>Fiscal Year 2017-18,  November 2016 Estimate Compared to May 2017 Estimate</t>
  </si>
  <si>
    <t>Fiscal Year 2016-17,  November 2016 Estimate Compared to May 2017 Estimate</t>
  </si>
  <si>
    <t>Cash Comparison</t>
  </si>
  <si>
    <t>Comparison of Fiscal Impacts of Policy Changes</t>
  </si>
  <si>
    <t>Drug Medi-Cal Program</t>
  </si>
  <si>
    <t>DEPARTMENT OF HEALTH CARE SERVICES</t>
  </si>
  <si>
    <r>
      <t>NARCOTIC TREATMENT PROGRAM</t>
    </r>
    <r>
      <rPr>
        <b/>
        <vertAlign val="superscript"/>
        <sz val="12"/>
        <rFont val="Arial"/>
        <family val="2"/>
      </rPr>
      <t>2</t>
    </r>
  </si>
  <si>
    <r>
      <t>OUTPATIENT DRUG FREE TREATMENT SERVICES</t>
    </r>
    <r>
      <rPr>
        <b/>
        <vertAlign val="superscript"/>
        <sz val="12"/>
        <rFont val="Arial"/>
        <family val="2"/>
      </rPr>
      <t>2</t>
    </r>
  </si>
  <si>
    <r>
      <t>RESIDENTIAL TREATMENT SERVICES</t>
    </r>
    <r>
      <rPr>
        <b/>
        <vertAlign val="superscript"/>
        <sz val="12"/>
        <rFont val="Arial"/>
        <family val="2"/>
      </rPr>
      <t>2</t>
    </r>
  </si>
  <si>
    <r>
      <t>DRUG MEDI-CAL ORGANIZED DELIVERY SYSTEM WAIVER</t>
    </r>
    <r>
      <rPr>
        <b/>
        <vertAlign val="superscript"/>
        <sz val="12"/>
        <rFont val="Arial"/>
        <family val="2"/>
      </rPr>
      <t>3,4</t>
    </r>
  </si>
  <si>
    <r>
      <t>DRUG MEDI-CAL ANNUAL RATE ADJUSTMENT</t>
    </r>
    <r>
      <rPr>
        <b/>
        <vertAlign val="superscript"/>
        <sz val="12"/>
        <rFont val="Arial"/>
        <family val="2"/>
      </rPr>
      <t>2,5</t>
    </r>
  </si>
  <si>
    <r>
      <t>DRUG MEDI-CAL PROGRAM COST SETTLEMENT</t>
    </r>
    <r>
      <rPr>
        <b/>
        <vertAlign val="superscript"/>
        <sz val="12"/>
        <rFont val="Arial"/>
        <family val="2"/>
      </rPr>
      <t>2</t>
    </r>
  </si>
  <si>
    <r>
      <rPr>
        <b/>
        <sz val="12"/>
        <color theme="1"/>
        <rFont val="Arial"/>
        <family val="2"/>
      </rPr>
      <t>DMC-ODS Waiver (PC 64) non-federal share - SF column:</t>
    </r>
    <r>
      <rPr>
        <sz val="12"/>
        <color theme="1"/>
        <rFont val="Arial"/>
        <family val="2"/>
      </rPr>
      <t xml:space="preserve">  In FY 2016-17, the non-federal share dollars in the SF column are funded with State GF.  In FY 2017-18, the SF column includes $97,289,000 of funding from the Proposition 56 Special Fund and $27,076,000 of funding from the State GF.</t>
    </r>
  </si>
  <si>
    <r>
      <t>INTENSIVE OUTPATIENT TREATMENT SERVICES</t>
    </r>
    <r>
      <rPr>
        <b/>
        <vertAlign val="superscript"/>
        <sz val="12"/>
        <rFont val="Arial"/>
        <family val="2"/>
      </rPr>
      <t>2</t>
    </r>
  </si>
  <si>
    <t>N16 TF</t>
  </si>
  <si>
    <r>
      <t>N16 SF</t>
    </r>
    <r>
      <rPr>
        <b/>
        <vertAlign val="superscript"/>
        <sz val="12"/>
        <rFont val="Arial"/>
        <family val="2"/>
      </rPr>
      <t>1</t>
    </r>
  </si>
  <si>
    <t>N16 FF</t>
  </si>
  <si>
    <t>N16 CF</t>
  </si>
  <si>
    <t xml:space="preserve">N16 CASELOAD </t>
  </si>
  <si>
    <t xml:space="preserve">M17 TF </t>
  </si>
  <si>
    <r>
      <t>M17 SF</t>
    </r>
    <r>
      <rPr>
        <b/>
        <vertAlign val="superscript"/>
        <sz val="12"/>
        <rFont val="Arial"/>
        <family val="2"/>
      </rPr>
      <t>1</t>
    </r>
    <r>
      <rPr>
        <b/>
        <sz val="12"/>
        <rFont val="Arial"/>
        <family val="2"/>
      </rPr>
      <t xml:space="preserve"> </t>
    </r>
  </si>
  <si>
    <t xml:space="preserve">M17 FF </t>
  </si>
  <si>
    <r>
      <t>M17 CF</t>
    </r>
    <r>
      <rPr>
        <b/>
        <vertAlign val="superscript"/>
        <sz val="12"/>
        <rFont val="Arial"/>
        <family val="2"/>
      </rPr>
      <t xml:space="preserve"> </t>
    </r>
  </si>
  <si>
    <t>M17 CASELOAD</t>
  </si>
  <si>
    <t>Nov 2016 (N16) Estimate for FY 2016-17</t>
  </si>
  <si>
    <t>May 2017 (M17) Estimate for FY 2016-17</t>
  </si>
  <si>
    <t>DIFFERENCE (Diff), Incr./(Decr.)</t>
  </si>
  <si>
    <t>Diff TF</t>
  </si>
  <si>
    <r>
      <t>Diff SF</t>
    </r>
    <r>
      <rPr>
        <b/>
        <vertAlign val="superscript"/>
        <sz val="12"/>
        <rFont val="Arial"/>
        <family val="2"/>
      </rPr>
      <t>1</t>
    </r>
  </si>
  <si>
    <t>Diff FF</t>
  </si>
  <si>
    <t>Diff CF</t>
  </si>
  <si>
    <t>Diff CASELOAD</t>
  </si>
  <si>
    <t>Nov 2016 (N16) Estimate for FY 2017-18</t>
  </si>
  <si>
    <t>May 2017 (M17) Estimate for FY 2017-18</t>
  </si>
  <si>
    <t>DIFFERENCE (Diff) , Incr./(Decr.)</t>
  </si>
  <si>
    <t>M17 TF</t>
  </si>
  <si>
    <r>
      <t>M17 SF</t>
    </r>
    <r>
      <rPr>
        <b/>
        <vertAlign val="superscript"/>
        <sz val="12"/>
        <rFont val="Arial"/>
        <family val="2"/>
      </rPr>
      <t>1</t>
    </r>
  </si>
  <si>
    <t>M17 FF</t>
  </si>
  <si>
    <t>M17 CF</t>
  </si>
  <si>
    <t xml:space="preserve">M17 CASELOAD </t>
  </si>
  <si>
    <t xml:space="preserve">Diff CASELOAD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</si>
</sst>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_);\(&quot;$&quot;#,##0\)"/>
    <numFmt numFmtId="44" formatCode="_(&quot;$&quot;* #,##0.00_);_(&quot;$&quot;* \(#,##0.00\);_(&quot;$&quot;* &quot;-&quot;??_);_(@_)"/>
    <numFmt numFmtId="43" formatCode="_(* #,##0.00_);_(* \(#,##0.00\);_(* &quot;-&quot;??_);_(@_)"/>
    <numFmt numFmtId="164" formatCode="_(* #,##0_);_(* \(#,##0\);_(* &quot;-&quot;??_);_(@_)"/>
    <numFmt numFmtId="165" formatCode="_(&quot;$&quot;* #,##0_);_(&quot;$&quot;* \(#,##0\);_(&quot;$&quot;* &quot;-&quot;??_);_(@_)"/>
  </numFmts>
  <fonts count="13" x14ac:knownFonts="1">
    <font>
      <sz val="11"/>
      <color theme="1"/>
      <name val="Calibri"/>
      <family val="2"/>
      <scheme val="minor"/>
    </font>
    <font>
      <sz val="11"/>
      <color theme="1"/>
      <name val="Calibri"/>
      <family val="2"/>
      <scheme val="minor"/>
    </font>
    <font>
      <sz val="12"/>
      <name val="Arial"/>
      <family val="2"/>
    </font>
    <font>
      <b/>
      <sz val="12"/>
      <name val="Arial"/>
      <family val="2"/>
    </font>
    <font>
      <sz val="12"/>
      <color theme="1"/>
      <name val="Calibri"/>
      <family val="2"/>
      <scheme val="minor"/>
    </font>
    <font>
      <b/>
      <u/>
      <sz val="12"/>
      <name val="Arial"/>
      <family val="2"/>
    </font>
    <font>
      <b/>
      <sz val="12"/>
      <color theme="1"/>
      <name val="Calibri"/>
      <family val="2"/>
      <scheme val="minor"/>
    </font>
    <font>
      <b/>
      <vertAlign val="superscript"/>
      <sz val="12"/>
      <name val="Arial"/>
      <family val="2"/>
    </font>
    <font>
      <b/>
      <sz val="12"/>
      <color theme="1"/>
      <name val="Arial"/>
      <family val="2"/>
    </font>
    <font>
      <sz val="12"/>
      <name val="Calibri"/>
      <family val="2"/>
      <scheme val="minor"/>
    </font>
    <font>
      <b/>
      <sz val="12"/>
      <name val="Calibri"/>
      <family val="2"/>
      <scheme val="minor"/>
    </font>
    <font>
      <sz val="12"/>
      <color theme="1"/>
      <name val="Arial"/>
      <family val="2"/>
    </font>
    <font>
      <sz val="12"/>
      <color rgb="FFFF000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3">
    <border>
      <left/>
      <right/>
      <top/>
      <bottom/>
      <diagonal/>
    </border>
    <border>
      <left/>
      <right style="thin">
        <color auto="1"/>
      </right>
      <top/>
      <bottom style="thin">
        <color auto="1"/>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theme="4" tint="0.39997558519241921"/>
      </top>
      <bottom style="thin">
        <color theme="4" tint="0.39997558519241921"/>
      </bottom>
      <diagonal/>
    </border>
    <border>
      <left/>
      <right/>
      <top style="thin">
        <color theme="4" tint="0.39997558519241921"/>
      </top>
      <bottom style="medium">
        <color indexed="64"/>
      </bottom>
      <diagonal/>
    </border>
  </borders>
  <cellStyleXfs count="5">
    <xf numFmtId="0" fontId="0" fillId="0" borderId="0"/>
    <xf numFmtId="0" fontId="1" fillId="0" borderId="0"/>
    <xf numFmtId="43" fontId="1"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cellStyleXfs>
  <cellXfs count="238">
    <xf numFmtId="0" fontId="0" fillId="0" borderId="0" xfId="0"/>
    <xf numFmtId="0" fontId="3" fillId="0" borderId="0" xfId="1" applyFont="1" applyFill="1" applyAlignment="1" applyProtection="1">
      <alignment horizontal="centerContinuous"/>
    </xf>
    <xf numFmtId="0" fontId="4" fillId="0" borderId="0" xfId="1" applyFont="1" applyFill="1" applyProtection="1"/>
    <xf numFmtId="0" fontId="4" fillId="0" borderId="0" xfId="1" applyFont="1" applyProtection="1"/>
    <xf numFmtId="0" fontId="2" fillId="0" borderId="0" xfId="1" applyFont="1" applyFill="1" applyAlignment="1" applyProtection="1">
      <alignment horizontal="centerContinuous"/>
    </xf>
    <xf numFmtId="5" fontId="2" fillId="0" borderId="0" xfId="2" applyNumberFormat="1" applyFont="1" applyFill="1" applyAlignment="1" applyProtection="1">
      <alignment horizontal="centerContinuous"/>
    </xf>
    <xf numFmtId="5" fontId="2" fillId="0" borderId="0" xfId="1" applyNumberFormat="1" applyFont="1" applyFill="1" applyAlignment="1" applyProtection="1">
      <alignment horizontal="centerContinuous"/>
    </xf>
    <xf numFmtId="164" fontId="4" fillId="0" borderId="0" xfId="2" applyNumberFormat="1" applyFont="1" applyAlignment="1" applyProtection="1">
      <alignment horizontal="centerContinuous"/>
    </xf>
    <xf numFmtId="0" fontId="5" fillId="0" borderId="0" xfId="1" applyFont="1" applyFill="1" applyBorder="1" applyAlignment="1" applyProtection="1">
      <alignment horizontal="left"/>
    </xf>
    <xf numFmtId="0" fontId="3" fillId="0" borderId="0" xfId="1" applyFont="1" applyFill="1" applyBorder="1" applyAlignment="1" applyProtection="1">
      <alignment horizontal="left"/>
    </xf>
    <xf numFmtId="165" fontId="2" fillId="0" borderId="0" xfId="1" applyNumberFormat="1" applyFont="1" applyFill="1" applyAlignment="1" applyProtection="1">
      <alignment horizontal="left"/>
    </xf>
    <xf numFmtId="0" fontId="3" fillId="0" borderId="0" xfId="1" applyFont="1" applyFill="1" applyAlignment="1" applyProtection="1"/>
    <xf numFmtId="5" fontId="3" fillId="0" borderId="0" xfId="1" applyNumberFormat="1" applyFont="1" applyFill="1" applyAlignment="1" applyProtection="1"/>
    <xf numFmtId="5" fontId="4" fillId="0" borderId="0" xfId="1" applyNumberFormat="1" applyFont="1" applyAlignment="1" applyProtection="1"/>
    <xf numFmtId="164" fontId="4" fillId="0" borderId="0" xfId="2" applyNumberFormat="1" applyFont="1" applyProtection="1"/>
    <xf numFmtId="49" fontId="2" fillId="0" borderId="0" xfId="1" applyNumberFormat="1" applyFont="1" applyFill="1" applyAlignment="1" applyProtection="1">
      <alignment horizontal="left"/>
    </xf>
    <xf numFmtId="0" fontId="11" fillId="0" borderId="0" xfId="1" applyFont="1" applyAlignment="1" applyProtection="1"/>
    <xf numFmtId="5" fontId="11" fillId="0" borderId="0" xfId="1" applyNumberFormat="1" applyFont="1" applyAlignment="1" applyProtection="1"/>
    <xf numFmtId="164" fontId="2" fillId="0" borderId="0" xfId="2" applyNumberFormat="1" applyFont="1" applyAlignment="1" applyProtection="1"/>
    <xf numFmtId="5" fontId="2" fillId="0" borderId="0" xfId="1" applyNumberFormat="1" applyFont="1" applyFill="1" applyAlignment="1" applyProtection="1"/>
    <xf numFmtId="0" fontId="3" fillId="0" borderId="7" xfId="1" applyFont="1" applyFill="1" applyBorder="1" applyAlignment="1" applyProtection="1">
      <alignment horizontal="centerContinuous"/>
    </xf>
    <xf numFmtId="0" fontId="3" fillId="0" borderId="6" xfId="1" applyFont="1" applyFill="1" applyBorder="1" applyAlignment="1" applyProtection="1">
      <alignment horizontal="centerContinuous"/>
    </xf>
    <xf numFmtId="5" fontId="3" fillId="0" borderId="7" xfId="1" applyNumberFormat="1" applyFont="1" applyFill="1" applyBorder="1" applyAlignment="1" applyProtection="1">
      <alignment horizontal="centerContinuous"/>
    </xf>
    <xf numFmtId="5" fontId="3" fillId="0" borderId="6" xfId="1" applyNumberFormat="1" applyFont="1" applyFill="1" applyBorder="1" applyAlignment="1" applyProtection="1">
      <alignment horizontal="centerContinuous"/>
    </xf>
    <xf numFmtId="0" fontId="3" fillId="0" borderId="0" xfId="1" applyFont="1" applyFill="1" applyAlignment="1" applyProtection="1">
      <alignment horizontal="centerContinuous"/>
      <protection locked="0"/>
    </xf>
    <xf numFmtId="0" fontId="4" fillId="0" borderId="0" xfId="1" applyFont="1" applyFill="1" applyProtection="1">
      <protection locked="0"/>
    </xf>
    <xf numFmtId="0" fontId="4" fillId="0" borderId="0" xfId="1" applyFont="1" applyProtection="1">
      <protection locked="0"/>
    </xf>
    <xf numFmtId="0" fontId="2" fillId="0" borderId="0" xfId="1" applyFont="1" applyFill="1" applyAlignment="1" applyProtection="1">
      <alignment horizontal="left"/>
      <protection locked="0"/>
    </xf>
    <xf numFmtId="0" fontId="3" fillId="0" borderId="11" xfId="1" applyFont="1" applyFill="1" applyBorder="1" applyAlignment="1" applyProtection="1">
      <alignment horizontal="centerContinuous"/>
      <protection locked="0"/>
    </xf>
    <xf numFmtId="0" fontId="3" fillId="0" borderId="10" xfId="1" applyFont="1" applyFill="1" applyBorder="1" applyAlignment="1" applyProtection="1">
      <alignment horizontal="centerContinuous"/>
      <protection locked="0"/>
    </xf>
    <xf numFmtId="0" fontId="3" fillId="0" borderId="9" xfId="1" applyFont="1" applyFill="1" applyBorder="1" applyAlignment="1" applyProtection="1">
      <alignment horizontal="centerContinuous"/>
      <protection locked="0"/>
    </xf>
    <xf numFmtId="0" fontId="5" fillId="0" borderId="5" xfId="1" applyFont="1" applyFill="1" applyBorder="1" applyAlignment="1" applyProtection="1">
      <alignment horizontal="left"/>
      <protection locked="0"/>
    </xf>
    <xf numFmtId="0" fontId="3" fillId="0" borderId="8" xfId="1" applyFont="1" applyFill="1" applyBorder="1" applyAlignment="1" applyProtection="1">
      <alignment horizontal="centerContinuous"/>
      <protection locked="0"/>
    </xf>
    <xf numFmtId="5" fontId="3" fillId="0" borderId="8" xfId="1" applyNumberFormat="1" applyFont="1" applyFill="1" applyBorder="1" applyAlignment="1" applyProtection="1">
      <alignment horizontal="centerContinuous"/>
      <protection locked="0"/>
    </xf>
    <xf numFmtId="0" fontId="6" fillId="0" borderId="0" xfId="1" applyFont="1" applyFill="1" applyProtection="1">
      <protection locked="0"/>
    </xf>
    <xf numFmtId="0" fontId="6" fillId="0" borderId="0" xfId="1" applyFont="1" applyProtection="1">
      <protection locked="0"/>
    </xf>
    <xf numFmtId="0" fontId="3" fillId="3" borderId="2" xfId="1" applyFont="1" applyFill="1" applyBorder="1" applyAlignment="1" applyProtection="1">
      <alignment horizontal="center"/>
      <protection locked="0"/>
    </xf>
    <xf numFmtId="0" fontId="3" fillId="3" borderId="2" xfId="1" applyFont="1" applyFill="1" applyBorder="1" applyProtection="1">
      <protection locked="0"/>
    </xf>
    <xf numFmtId="5" fontId="3" fillId="3" borderId="3" xfId="1" applyNumberFormat="1" applyFont="1" applyFill="1" applyBorder="1" applyAlignment="1" applyProtection="1">
      <alignment horizontal="center"/>
      <protection locked="0"/>
    </xf>
    <xf numFmtId="5" fontId="3" fillId="3" borderId="2" xfId="1" applyNumberFormat="1" applyFont="1" applyFill="1" applyBorder="1" applyAlignment="1" applyProtection="1">
      <alignment horizontal="center"/>
      <protection locked="0"/>
    </xf>
    <xf numFmtId="5" fontId="3" fillId="3" borderId="2" xfId="1" applyNumberFormat="1" applyFont="1" applyFill="1" applyBorder="1" applyAlignment="1" applyProtection="1">
      <alignment horizontal="center" wrapText="1"/>
      <protection locked="0"/>
    </xf>
    <xf numFmtId="0" fontId="3" fillId="3" borderId="1" xfId="1" applyFont="1" applyFill="1" applyBorder="1" applyAlignment="1" applyProtection="1">
      <alignment horizontal="center"/>
      <protection locked="0"/>
    </xf>
    <xf numFmtId="164" fontId="3" fillId="3" borderId="2" xfId="2" applyNumberFormat="1" applyFont="1" applyFill="1" applyBorder="1" applyAlignment="1" applyProtection="1">
      <alignment horizontal="center"/>
      <protection locked="0"/>
    </xf>
    <xf numFmtId="0" fontId="2" fillId="0" borderId="13" xfId="1" applyFont="1" applyFill="1" applyBorder="1" applyAlignment="1" applyProtection="1">
      <alignment horizontal="left"/>
      <protection locked="0"/>
    </xf>
    <xf numFmtId="0" fontId="3" fillId="0" borderId="13" xfId="1" applyFont="1" applyFill="1" applyBorder="1" applyAlignment="1" applyProtection="1">
      <alignment horizontal="left"/>
      <protection locked="0"/>
    </xf>
    <xf numFmtId="0" fontId="3" fillId="0" borderId="14" xfId="1" applyFont="1" applyFill="1" applyBorder="1" applyAlignment="1" applyProtection="1">
      <alignment horizontal="left"/>
      <protection locked="0"/>
    </xf>
    <xf numFmtId="5" fontId="3" fillId="0" borderId="12" xfId="1" applyNumberFormat="1" applyFont="1" applyFill="1" applyBorder="1" applyAlignment="1" applyProtection="1">
      <protection locked="0"/>
    </xf>
    <xf numFmtId="5" fontId="3" fillId="0" borderId="13" xfId="1" applyNumberFormat="1" applyFont="1" applyFill="1" applyBorder="1" applyAlignment="1" applyProtection="1">
      <protection locked="0"/>
    </xf>
    <xf numFmtId="164" fontId="3" fillId="0" borderId="14" xfId="3" applyNumberFormat="1" applyFont="1" applyFill="1" applyBorder="1" applyAlignment="1" applyProtection="1">
      <alignment horizontal="right" indent="1"/>
      <protection locked="0"/>
    </xf>
    <xf numFmtId="164" fontId="3" fillId="0" borderId="13" xfId="3" applyNumberFormat="1" applyFont="1" applyFill="1" applyBorder="1" applyAlignment="1" applyProtection="1">
      <alignment horizontal="right" indent="1"/>
      <protection locked="0"/>
    </xf>
    <xf numFmtId="0" fontId="2" fillId="0" borderId="0" xfId="1" applyFont="1" applyFill="1" applyBorder="1" applyAlignment="1" applyProtection="1">
      <protection locked="0"/>
    </xf>
    <xf numFmtId="0" fontId="2" fillId="0" borderId="4" xfId="1" applyFont="1" applyFill="1" applyBorder="1" applyProtection="1">
      <protection locked="0"/>
    </xf>
    <xf numFmtId="5" fontId="2" fillId="0" borderId="5" xfId="1" applyNumberFormat="1" applyFont="1" applyFill="1" applyBorder="1" applyAlignment="1" applyProtection="1">
      <protection locked="0"/>
    </xf>
    <xf numFmtId="5" fontId="2" fillId="0" borderId="0" xfId="1" applyNumberFormat="1" applyFont="1" applyFill="1" applyBorder="1" applyAlignment="1" applyProtection="1">
      <protection locked="0"/>
    </xf>
    <xf numFmtId="164" fontId="2" fillId="0" borderId="4" xfId="3" applyNumberFormat="1" applyFont="1" applyFill="1" applyBorder="1" applyAlignment="1" applyProtection="1">
      <alignment horizontal="right" indent="1"/>
      <protection locked="0"/>
    </xf>
    <xf numFmtId="164" fontId="2" fillId="0" borderId="0" xfId="3" applyNumberFormat="1" applyFont="1" applyFill="1" applyBorder="1" applyAlignment="1" applyProtection="1">
      <alignment horizontal="right" indent="1"/>
      <protection locked="0"/>
    </xf>
    <xf numFmtId="0" fontId="2" fillId="0" borderId="16" xfId="1" applyFont="1" applyFill="1" applyBorder="1" applyAlignment="1" applyProtection="1">
      <protection locked="0"/>
    </xf>
    <xf numFmtId="0" fontId="2" fillId="0" borderId="17" xfId="1" applyFont="1" applyFill="1" applyBorder="1" applyProtection="1">
      <protection locked="0"/>
    </xf>
    <xf numFmtId="5" fontId="2" fillId="0" borderId="15" xfId="1" applyNumberFormat="1" applyFont="1" applyFill="1" applyBorder="1" applyAlignment="1" applyProtection="1">
      <protection locked="0"/>
    </xf>
    <xf numFmtId="5" fontId="2" fillId="0" borderId="16" xfId="1" applyNumberFormat="1" applyFont="1" applyFill="1" applyBorder="1" applyAlignment="1" applyProtection="1">
      <protection locked="0"/>
    </xf>
    <xf numFmtId="164" fontId="2" fillId="0" borderId="17" xfId="3" applyNumberFormat="1" applyFont="1" applyFill="1" applyBorder="1" applyAlignment="1" applyProtection="1">
      <alignment horizontal="right" indent="1"/>
      <protection locked="0"/>
    </xf>
    <xf numFmtId="164" fontId="2" fillId="0" borderId="16" xfId="3" applyNumberFormat="1" applyFont="1" applyFill="1" applyBorder="1" applyAlignment="1" applyProtection="1">
      <alignment horizontal="right" indent="1"/>
      <protection locked="0"/>
    </xf>
    <xf numFmtId="0" fontId="3" fillId="0" borderId="13" xfId="1" applyFont="1" applyFill="1" applyBorder="1" applyProtection="1">
      <protection locked="0"/>
    </xf>
    <xf numFmtId="0" fontId="3" fillId="0" borderId="14" xfId="1" applyFont="1" applyFill="1" applyBorder="1" applyProtection="1">
      <protection locked="0"/>
    </xf>
    <xf numFmtId="0" fontId="4" fillId="0" borderId="0" xfId="1" applyFont="1" applyFill="1" applyBorder="1" applyProtection="1">
      <protection locked="0"/>
    </xf>
    <xf numFmtId="1" fontId="2" fillId="0" borderId="0" xfId="1" applyNumberFormat="1" applyFont="1" applyFill="1" applyBorder="1" applyAlignment="1" applyProtection="1">
      <alignment horizontal="left"/>
      <protection locked="0"/>
    </xf>
    <xf numFmtId="1" fontId="2" fillId="0" borderId="16" xfId="1" applyNumberFormat="1" applyFont="1" applyFill="1" applyBorder="1" applyAlignment="1" applyProtection="1">
      <alignment horizontal="left"/>
      <protection locked="0"/>
    </xf>
    <xf numFmtId="0" fontId="3" fillId="0" borderId="13" xfId="1" applyFont="1" applyFill="1" applyBorder="1" applyAlignment="1" applyProtection="1">
      <protection locked="0"/>
    </xf>
    <xf numFmtId="0" fontId="3" fillId="0" borderId="14" xfId="1" applyFont="1" applyFill="1" applyBorder="1" applyAlignment="1" applyProtection="1">
      <protection locked="0"/>
    </xf>
    <xf numFmtId="0" fontId="2" fillId="0" borderId="0" xfId="1" applyFont="1" applyFill="1" applyBorder="1" applyAlignment="1" applyProtection="1">
      <alignment horizontal="left"/>
      <protection locked="0"/>
    </xf>
    <xf numFmtId="0" fontId="2" fillId="0" borderId="0" xfId="1" applyFont="1" applyFill="1" applyBorder="1" applyProtection="1">
      <protection locked="0"/>
    </xf>
    <xf numFmtId="0" fontId="4" fillId="2" borderId="0" xfId="1" applyFont="1" applyFill="1" applyProtection="1">
      <protection locked="0"/>
    </xf>
    <xf numFmtId="0" fontId="2" fillId="0" borderId="16" xfId="1" applyFont="1" applyFill="1" applyBorder="1" applyAlignment="1" applyProtection="1">
      <alignment horizontal="left"/>
      <protection locked="0"/>
    </xf>
    <xf numFmtId="0" fontId="2" fillId="0" borderId="16" xfId="1" applyFont="1" applyFill="1" applyBorder="1" applyProtection="1">
      <protection locked="0"/>
    </xf>
    <xf numFmtId="0" fontId="3" fillId="0" borderId="0" xfId="1" applyFont="1" applyFill="1" applyBorder="1" applyProtection="1">
      <protection locked="0"/>
    </xf>
    <xf numFmtId="5" fontId="3" fillId="0" borderId="5" xfId="1" applyNumberFormat="1" applyFont="1" applyFill="1" applyBorder="1" applyAlignment="1" applyProtection="1">
      <protection locked="0"/>
    </xf>
    <xf numFmtId="5" fontId="3" fillId="0" borderId="0" xfId="1" applyNumberFormat="1" applyFont="1" applyFill="1" applyBorder="1" applyAlignment="1" applyProtection="1">
      <protection locked="0"/>
    </xf>
    <xf numFmtId="164" fontId="3" fillId="0" borderId="4" xfId="3" applyNumberFormat="1" applyFont="1" applyFill="1" applyBorder="1" applyAlignment="1" applyProtection="1">
      <alignment horizontal="right" indent="1"/>
      <protection locked="0"/>
    </xf>
    <xf numFmtId="164" fontId="3" fillId="0" borderId="0" xfId="3" applyNumberFormat="1" applyFont="1" applyFill="1" applyBorder="1" applyAlignment="1" applyProtection="1">
      <alignment horizontal="right" indent="1"/>
      <protection locked="0"/>
    </xf>
    <xf numFmtId="164" fontId="2" fillId="0" borderId="14" xfId="3" applyNumberFormat="1" applyFont="1" applyFill="1" applyBorder="1" applyAlignment="1" applyProtection="1">
      <alignment horizontal="right" indent="1"/>
      <protection locked="0"/>
    </xf>
    <xf numFmtId="164" fontId="3" fillId="0" borderId="14" xfId="3" applyNumberFormat="1" applyFont="1" applyFill="1" applyBorder="1" applyAlignment="1" applyProtection="1">
      <protection locked="0"/>
    </xf>
    <xf numFmtId="164" fontId="2" fillId="0" borderId="13" xfId="3" applyNumberFormat="1" applyFont="1" applyFill="1" applyBorder="1" applyAlignment="1" applyProtection="1">
      <protection locked="0"/>
    </xf>
    <xf numFmtId="164" fontId="2" fillId="0" borderId="0" xfId="3" applyNumberFormat="1" applyFont="1" applyFill="1" applyBorder="1" applyAlignment="1" applyProtection="1">
      <protection locked="0"/>
    </xf>
    <xf numFmtId="164" fontId="2" fillId="0" borderId="16" xfId="3" applyNumberFormat="1" applyFont="1" applyFill="1" applyBorder="1" applyAlignment="1" applyProtection="1">
      <protection locked="0"/>
    </xf>
    <xf numFmtId="164" fontId="2" fillId="0" borderId="13" xfId="3" applyNumberFormat="1" applyFont="1" applyFill="1" applyBorder="1" applyAlignment="1" applyProtection="1">
      <alignment horizontal="right" indent="1"/>
      <protection locked="0"/>
    </xf>
    <xf numFmtId="164" fontId="3" fillId="0" borderId="16" xfId="3" applyNumberFormat="1" applyFont="1" applyFill="1" applyBorder="1" applyAlignment="1" applyProtection="1">
      <alignment horizontal="right" indent="1"/>
      <protection locked="0"/>
    </xf>
    <xf numFmtId="0" fontId="2" fillId="0" borderId="19" xfId="1" applyFont="1" applyFill="1" applyBorder="1" applyAlignment="1" applyProtection="1">
      <alignment horizontal="left"/>
      <protection locked="0"/>
    </xf>
    <xf numFmtId="0" fontId="3" fillId="0" borderId="19" xfId="1" applyFont="1" applyFill="1" applyBorder="1" applyProtection="1">
      <protection locked="0"/>
    </xf>
    <xf numFmtId="0" fontId="3" fillId="0" borderId="20" xfId="1" applyFont="1" applyFill="1" applyBorder="1" applyProtection="1">
      <protection locked="0"/>
    </xf>
    <xf numFmtId="5" fontId="3" fillId="0" borderId="18" xfId="1" applyNumberFormat="1" applyFont="1" applyFill="1" applyBorder="1" applyAlignment="1" applyProtection="1">
      <protection locked="0"/>
    </xf>
    <xf numFmtId="5" fontId="3" fillId="0" borderId="19" xfId="1" applyNumberFormat="1" applyFont="1" applyFill="1" applyBorder="1" applyAlignment="1" applyProtection="1">
      <protection locked="0"/>
    </xf>
    <xf numFmtId="164" fontId="3" fillId="0" borderId="20" xfId="3" applyNumberFormat="1" applyFont="1" applyFill="1" applyBorder="1" applyAlignment="1" applyProtection="1">
      <alignment horizontal="right" indent="1"/>
      <protection locked="0"/>
    </xf>
    <xf numFmtId="164" fontId="3" fillId="0" borderId="19" xfId="3" applyNumberFormat="1" applyFont="1" applyFill="1" applyBorder="1" applyAlignment="1" applyProtection="1">
      <alignment horizontal="right" indent="1"/>
      <protection locked="0"/>
    </xf>
    <xf numFmtId="0" fontId="9" fillId="0" borderId="0" xfId="1" applyFont="1" applyFill="1" applyProtection="1">
      <protection locked="0"/>
    </xf>
    <xf numFmtId="0" fontId="9" fillId="0" borderId="0" xfId="1" applyFont="1" applyProtection="1">
      <protection locked="0"/>
    </xf>
    <xf numFmtId="0" fontId="2" fillId="0" borderId="19" xfId="1" applyFont="1" applyFill="1" applyBorder="1" applyAlignment="1" applyProtection="1">
      <alignment horizontal="left" wrapText="1"/>
      <protection locked="0"/>
    </xf>
    <xf numFmtId="165" fontId="3" fillId="0" borderId="0" xfId="1" applyNumberFormat="1" applyFont="1" applyFill="1" applyBorder="1" applyAlignment="1" applyProtection="1">
      <alignment horizontal="left"/>
      <protection locked="0"/>
    </xf>
    <xf numFmtId="165" fontId="10" fillId="0" borderId="0" xfId="1" applyNumberFormat="1" applyFont="1" applyBorder="1" applyProtection="1">
      <protection locked="0"/>
    </xf>
    <xf numFmtId="165" fontId="3" fillId="0" borderId="4" xfId="1" applyNumberFormat="1" applyFont="1" applyFill="1" applyBorder="1" applyAlignment="1" applyProtection="1">
      <alignment horizontal="left"/>
      <protection locked="0"/>
    </xf>
    <xf numFmtId="164" fontId="3" fillId="0" borderId="4" xfId="3" applyNumberFormat="1" applyFont="1" applyFill="1" applyBorder="1" applyAlignment="1" applyProtection="1">
      <protection locked="0"/>
    </xf>
    <xf numFmtId="164" fontId="3" fillId="0" borderId="0" xfId="3" applyNumberFormat="1" applyFont="1" applyFill="1" applyBorder="1" applyAlignment="1" applyProtection="1">
      <protection locked="0"/>
    </xf>
    <xf numFmtId="165" fontId="10" fillId="0" borderId="0" xfId="1" applyNumberFormat="1" applyFont="1" applyFill="1" applyProtection="1">
      <protection locked="0"/>
    </xf>
    <xf numFmtId="165" fontId="10" fillId="0" borderId="0" xfId="1" applyNumberFormat="1" applyFont="1" applyProtection="1">
      <protection locked="0"/>
    </xf>
    <xf numFmtId="165" fontId="3" fillId="0" borderId="13" xfId="1" applyNumberFormat="1" applyFont="1" applyFill="1" applyBorder="1" applyAlignment="1" applyProtection="1">
      <alignment horizontal="left"/>
      <protection locked="0"/>
    </xf>
    <xf numFmtId="165" fontId="10" fillId="0" borderId="13" xfId="1" applyNumberFormat="1" applyFont="1" applyBorder="1" applyProtection="1">
      <protection locked="0"/>
    </xf>
    <xf numFmtId="165" fontId="3" fillId="0" borderId="14" xfId="1" applyNumberFormat="1" applyFont="1" applyFill="1" applyBorder="1" applyAlignment="1" applyProtection="1">
      <alignment horizontal="left" indent="3"/>
      <protection locked="0"/>
    </xf>
    <xf numFmtId="5" fontId="2" fillId="0" borderId="12" xfId="4" applyNumberFormat="1" applyFont="1" applyFill="1" applyBorder="1" applyAlignment="1" applyProtection="1">
      <protection locked="0"/>
    </xf>
    <xf numFmtId="5" fontId="2" fillId="0" borderId="13" xfId="4" applyNumberFormat="1" applyFont="1" applyFill="1" applyBorder="1" applyAlignment="1" applyProtection="1">
      <protection locked="0"/>
    </xf>
    <xf numFmtId="0" fontId="9" fillId="0" borderId="0" xfId="1" applyFont="1" applyBorder="1" applyProtection="1">
      <protection locked="0"/>
    </xf>
    <xf numFmtId="165" fontId="3" fillId="0" borderId="4" xfId="1" applyNumberFormat="1" applyFont="1" applyFill="1" applyBorder="1" applyAlignment="1" applyProtection="1">
      <alignment horizontal="left" indent="3"/>
      <protection locked="0"/>
    </xf>
    <xf numFmtId="5" fontId="2" fillId="0" borderId="5" xfId="4" applyNumberFormat="1" applyFont="1" applyFill="1" applyBorder="1" applyAlignment="1" applyProtection="1">
      <protection locked="0"/>
    </xf>
    <xf numFmtId="5" fontId="2" fillId="0" borderId="0" xfId="4" applyNumberFormat="1" applyFont="1" applyFill="1" applyBorder="1" applyAlignment="1" applyProtection="1">
      <protection locked="0"/>
    </xf>
    <xf numFmtId="0" fontId="9" fillId="0" borderId="0" xfId="1" applyFont="1" applyFill="1" applyBorder="1" applyProtection="1">
      <protection locked="0"/>
    </xf>
    <xf numFmtId="0" fontId="3" fillId="0" borderId="4" xfId="1" applyFont="1" applyFill="1" applyBorder="1" applyAlignment="1" applyProtection="1">
      <alignment horizontal="left" indent="3"/>
      <protection locked="0"/>
    </xf>
    <xf numFmtId="165" fontId="2" fillId="0" borderId="0" xfId="1" applyNumberFormat="1" applyFont="1" applyFill="1" applyAlignment="1" applyProtection="1">
      <alignment horizontal="left"/>
      <protection locked="0"/>
    </xf>
    <xf numFmtId="0" fontId="6" fillId="0" borderId="0" xfId="1" applyFont="1" applyAlignment="1" applyProtection="1">
      <alignment horizontal="left"/>
      <protection locked="0"/>
    </xf>
    <xf numFmtId="0" fontId="11" fillId="0" borderId="0" xfId="1" applyFont="1" applyAlignment="1" applyProtection="1">
      <alignment horizontal="right"/>
      <protection locked="0"/>
    </xf>
    <xf numFmtId="49" fontId="2" fillId="0" borderId="0" xfId="1" applyNumberFormat="1" applyFont="1" applyFill="1" applyAlignment="1" applyProtection="1">
      <alignment horizontal="left"/>
      <protection locked="0"/>
    </xf>
    <xf numFmtId="0" fontId="11" fillId="0" borderId="0" xfId="1" applyFont="1" applyAlignment="1" applyProtection="1">
      <protection locked="0"/>
    </xf>
    <xf numFmtId="0" fontId="5" fillId="0" borderId="8" xfId="1" applyFont="1" applyFill="1" applyBorder="1" applyAlignment="1" applyProtection="1">
      <protection locked="0"/>
    </xf>
    <xf numFmtId="0" fontId="3" fillId="3" borderId="8" xfId="1" applyFont="1" applyFill="1" applyBorder="1" applyAlignment="1" applyProtection="1">
      <alignment horizontal="centerContinuous"/>
      <protection locked="0"/>
    </xf>
    <xf numFmtId="5" fontId="3" fillId="3" borderId="8" xfId="1" applyNumberFormat="1" applyFont="1" applyFill="1" applyBorder="1" applyAlignment="1" applyProtection="1">
      <alignment horizontal="centerContinuous"/>
      <protection locked="0"/>
    </xf>
    <xf numFmtId="0" fontId="3" fillId="0" borderId="15" xfId="1" applyFont="1" applyFill="1" applyBorder="1" applyAlignment="1" applyProtection="1">
      <alignment horizontal="center"/>
      <protection locked="0"/>
    </xf>
    <xf numFmtId="0" fontId="3" fillId="0" borderId="2" xfId="1" applyFont="1" applyFill="1" applyBorder="1" applyAlignment="1" applyProtection="1">
      <alignment horizontal="center"/>
      <protection locked="0"/>
    </xf>
    <xf numFmtId="0" fontId="3" fillId="0" borderId="2" xfId="1" applyFont="1" applyFill="1" applyBorder="1" applyProtection="1">
      <protection locked="0"/>
    </xf>
    <xf numFmtId="164" fontId="8" fillId="3" borderId="1" xfId="2" applyNumberFormat="1" applyFont="1" applyFill="1" applyBorder="1" applyAlignment="1" applyProtection="1">
      <alignment horizontal="center"/>
      <protection locked="0"/>
    </xf>
    <xf numFmtId="164" fontId="4" fillId="0" borderId="0" xfId="1" applyNumberFormat="1" applyFont="1" applyFill="1" applyProtection="1">
      <protection locked="0"/>
    </xf>
    <xf numFmtId="0" fontId="2" fillId="0" borderId="21" xfId="1" applyNumberFormat="1" applyFont="1" applyBorder="1" applyAlignment="1" applyProtection="1">
      <protection locked="0"/>
    </xf>
    <xf numFmtId="0" fontId="2" fillId="0" borderId="22" xfId="1" applyNumberFormat="1" applyFont="1" applyBorder="1" applyAlignment="1" applyProtection="1">
      <protection locked="0"/>
    </xf>
    <xf numFmtId="0" fontId="2" fillId="0" borderId="12" xfId="1" applyFont="1" applyFill="1" applyBorder="1" applyAlignment="1" applyProtection="1">
      <alignment horizontal="left"/>
      <protection locked="0"/>
    </xf>
    <xf numFmtId="0" fontId="2" fillId="0" borderId="5" xfId="1" applyFont="1" applyFill="1" applyBorder="1" applyAlignment="1" applyProtection="1">
      <alignment horizontal="left"/>
      <protection locked="0"/>
    </xf>
    <xf numFmtId="1" fontId="2" fillId="0" borderId="5" xfId="1" applyNumberFormat="1" applyFont="1" applyFill="1" applyBorder="1" applyAlignment="1" applyProtection="1">
      <alignment horizontal="left"/>
      <protection locked="0"/>
    </xf>
    <xf numFmtId="1" fontId="2" fillId="0" borderId="15" xfId="1" applyNumberFormat="1" applyFont="1" applyFill="1" applyBorder="1" applyAlignment="1" applyProtection="1">
      <alignment horizontal="left"/>
      <protection locked="0"/>
    </xf>
    <xf numFmtId="0" fontId="2" fillId="0" borderId="15" xfId="1" applyFont="1" applyFill="1" applyBorder="1" applyAlignment="1" applyProtection="1">
      <alignment horizontal="left"/>
      <protection locked="0"/>
    </xf>
    <xf numFmtId="164" fontId="2" fillId="0" borderId="4" xfId="2" applyNumberFormat="1" applyFont="1" applyFill="1" applyBorder="1" applyAlignment="1" applyProtection="1">
      <alignment horizontal="right" indent="1"/>
      <protection locked="0"/>
    </xf>
    <xf numFmtId="164" fontId="2" fillId="0" borderId="17" xfId="2" applyNumberFormat="1" applyFont="1" applyFill="1" applyBorder="1" applyAlignment="1" applyProtection="1">
      <alignment horizontal="right" indent="1"/>
      <protection locked="0"/>
    </xf>
    <xf numFmtId="164" fontId="2" fillId="0" borderId="4" xfId="3" applyNumberFormat="1" applyFont="1" applyFill="1" applyBorder="1" applyAlignment="1" applyProtection="1">
      <protection locked="0"/>
    </xf>
    <xf numFmtId="164" fontId="2" fillId="0" borderId="17" xfId="3" applyNumberFormat="1" applyFont="1" applyFill="1" applyBorder="1" applyAlignment="1" applyProtection="1">
      <protection locked="0"/>
    </xf>
    <xf numFmtId="164" fontId="3" fillId="0" borderId="17" xfId="3" applyNumberFormat="1" applyFont="1" applyFill="1" applyBorder="1" applyAlignment="1" applyProtection="1">
      <alignment horizontal="right" indent="1"/>
      <protection locked="0"/>
    </xf>
    <xf numFmtId="0" fontId="2" fillId="0" borderId="18" xfId="1" applyFont="1" applyFill="1" applyBorder="1" applyAlignment="1" applyProtection="1">
      <alignment horizontal="left"/>
      <protection locked="0"/>
    </xf>
    <xf numFmtId="0" fontId="3" fillId="0" borderId="19" xfId="1" applyFont="1" applyFill="1" applyBorder="1" applyAlignment="1" applyProtection="1">
      <protection locked="0"/>
    </xf>
    <xf numFmtId="0" fontId="2" fillId="0" borderId="18" xfId="1" applyFont="1" applyFill="1" applyBorder="1" applyAlignment="1" applyProtection="1">
      <alignment horizontal="left" wrapText="1"/>
      <protection locked="0"/>
    </xf>
    <xf numFmtId="164" fontId="2" fillId="0" borderId="20" xfId="3" applyNumberFormat="1" applyFont="1" applyFill="1" applyBorder="1" applyProtection="1">
      <protection locked="0"/>
    </xf>
    <xf numFmtId="5" fontId="2" fillId="0" borderId="19" xfId="1" applyNumberFormat="1" applyFont="1" applyFill="1" applyBorder="1" applyAlignment="1" applyProtection="1">
      <protection locked="0"/>
    </xf>
    <xf numFmtId="165" fontId="3" fillId="0" borderId="12" xfId="1" applyNumberFormat="1" applyFont="1" applyFill="1" applyBorder="1" applyAlignment="1" applyProtection="1">
      <alignment horizontal="left"/>
      <protection locked="0"/>
    </xf>
    <xf numFmtId="165" fontId="3" fillId="0" borderId="13" xfId="1" applyNumberFormat="1" applyFont="1" applyFill="1" applyBorder="1" applyAlignment="1" applyProtection="1">
      <protection locked="0"/>
    </xf>
    <xf numFmtId="164" fontId="3" fillId="0" borderId="13" xfId="3" applyNumberFormat="1" applyFont="1" applyFill="1" applyBorder="1" applyAlignment="1" applyProtection="1">
      <protection locked="0"/>
    </xf>
    <xf numFmtId="165" fontId="10" fillId="0" borderId="0" xfId="1" applyNumberFormat="1" applyFont="1" applyFill="1" applyBorder="1" applyProtection="1">
      <protection locked="0"/>
    </xf>
    <xf numFmtId="164" fontId="2" fillId="0" borderId="14" xfId="3" applyNumberFormat="1" applyFont="1" applyFill="1" applyBorder="1" applyAlignment="1" applyProtection="1">
      <protection locked="0"/>
    </xf>
    <xf numFmtId="5" fontId="2" fillId="0" borderId="13" xfId="1" applyNumberFormat="1" applyFont="1" applyFill="1" applyBorder="1" applyAlignment="1" applyProtection="1">
      <protection locked="0"/>
    </xf>
    <xf numFmtId="0" fontId="3" fillId="0" borderId="17" xfId="1" applyFont="1" applyFill="1" applyBorder="1" applyAlignment="1" applyProtection="1">
      <alignment horizontal="left" indent="3"/>
      <protection locked="0"/>
    </xf>
    <xf numFmtId="5" fontId="2" fillId="0" borderId="15" xfId="4" applyNumberFormat="1" applyFont="1" applyFill="1" applyBorder="1" applyAlignment="1" applyProtection="1">
      <protection locked="0"/>
    </xf>
    <xf numFmtId="5" fontId="2" fillId="0" borderId="16" xfId="4" applyNumberFormat="1" applyFont="1" applyFill="1" applyBorder="1" applyAlignment="1" applyProtection="1">
      <protection locked="0"/>
    </xf>
    <xf numFmtId="0" fontId="8" fillId="0" borderId="0" xfId="1" applyFont="1" applyAlignment="1" applyProtection="1">
      <alignment horizontal="left"/>
      <protection locked="0"/>
    </xf>
    <xf numFmtId="49" fontId="2" fillId="0" borderId="0" xfId="1" applyNumberFormat="1" applyFont="1" applyFill="1" applyAlignment="1" applyProtection="1">
      <protection locked="0"/>
    </xf>
    <xf numFmtId="0" fontId="2" fillId="0" borderId="11" xfId="1" applyFont="1" applyFill="1" applyBorder="1" applyAlignment="1" applyProtection="1">
      <alignment horizontal="left"/>
      <protection locked="0"/>
    </xf>
    <xf numFmtId="0" fontId="3" fillId="0" borderId="15" xfId="1" applyFont="1" applyFill="1" applyBorder="1" applyAlignment="1" applyProtection="1">
      <alignment horizontal="left"/>
      <protection locked="0"/>
    </xf>
    <xf numFmtId="0" fontId="3" fillId="0" borderId="16" xfId="1" applyFont="1" applyFill="1" applyBorder="1" applyAlignment="1" applyProtection="1">
      <alignment horizontal="right"/>
      <protection locked="0"/>
    </xf>
    <xf numFmtId="0" fontId="3" fillId="0" borderId="17" xfId="1" applyFont="1" applyFill="1" applyBorder="1" applyProtection="1">
      <protection locked="0"/>
    </xf>
    <xf numFmtId="5" fontId="3" fillId="3" borderId="15" xfId="1" applyNumberFormat="1" applyFont="1" applyFill="1" applyBorder="1" applyAlignment="1" applyProtection="1">
      <alignment horizontal="center"/>
      <protection locked="0"/>
    </xf>
    <xf numFmtId="5" fontId="3" fillId="3" borderId="16" xfId="1" applyNumberFormat="1" applyFont="1" applyFill="1" applyBorder="1" applyAlignment="1" applyProtection="1">
      <alignment horizontal="center"/>
      <protection locked="0"/>
    </xf>
    <xf numFmtId="5" fontId="3" fillId="3" borderId="16" xfId="1" applyNumberFormat="1" applyFont="1" applyFill="1" applyBorder="1" applyAlignment="1" applyProtection="1">
      <alignment horizontal="center" wrapText="1"/>
      <protection locked="0"/>
    </xf>
    <xf numFmtId="0" fontId="3" fillId="3" borderId="17" xfId="1" applyFont="1" applyFill="1" applyBorder="1" applyAlignment="1" applyProtection="1">
      <alignment horizontal="center"/>
      <protection locked="0"/>
    </xf>
    <xf numFmtId="0" fontId="3" fillId="3" borderId="16" xfId="1" applyFont="1" applyFill="1" applyBorder="1" applyAlignment="1" applyProtection="1">
      <alignment horizontal="center"/>
      <protection locked="0"/>
    </xf>
    <xf numFmtId="164" fontId="8" fillId="3" borderId="17" xfId="2" applyNumberFormat="1" applyFont="1" applyFill="1" applyBorder="1" applyAlignment="1" applyProtection="1">
      <alignment horizontal="center"/>
      <protection locked="0"/>
    </xf>
    <xf numFmtId="164" fontId="3" fillId="0" borderId="4" xfId="2" applyNumberFormat="1" applyFont="1" applyFill="1" applyBorder="1" applyAlignment="1" applyProtection="1">
      <protection locked="0"/>
    </xf>
    <xf numFmtId="0" fontId="4" fillId="0" borderId="0" xfId="1" applyFont="1" applyBorder="1" applyProtection="1">
      <protection locked="0"/>
    </xf>
    <xf numFmtId="164" fontId="2" fillId="0" borderId="4" xfId="2" applyNumberFormat="1" applyFont="1" applyFill="1" applyBorder="1" applyAlignment="1" applyProtection="1">
      <protection locked="0"/>
    </xf>
    <xf numFmtId="164" fontId="2" fillId="0" borderId="17" xfId="2" applyNumberFormat="1" applyFont="1" applyFill="1" applyBorder="1" applyAlignment="1" applyProtection="1">
      <protection locked="0"/>
    </xf>
    <xf numFmtId="0" fontId="2" fillId="0" borderId="8" xfId="1" applyFont="1" applyFill="1" applyBorder="1" applyAlignment="1" applyProtection="1">
      <alignment horizontal="left"/>
      <protection locked="0"/>
    </xf>
    <xf numFmtId="0" fontId="3" fillId="0" borderId="7" xfId="1" applyFont="1" applyFill="1" applyBorder="1" applyAlignment="1" applyProtection="1">
      <protection locked="0"/>
    </xf>
    <xf numFmtId="5" fontId="3" fillId="0" borderId="8" xfId="1" applyNumberFormat="1" applyFont="1" applyFill="1" applyBorder="1" applyAlignment="1" applyProtection="1">
      <protection locked="0"/>
    </xf>
    <xf numFmtId="5" fontId="3" fillId="0" borderId="7" xfId="1" applyNumberFormat="1" applyFont="1" applyFill="1" applyBorder="1" applyAlignment="1" applyProtection="1">
      <protection locked="0"/>
    </xf>
    <xf numFmtId="164" fontId="3" fillId="0" borderId="6" xfId="2" applyNumberFormat="1" applyFont="1" applyFill="1" applyBorder="1" applyAlignment="1" applyProtection="1">
      <protection locked="0"/>
    </xf>
    <xf numFmtId="164" fontId="3" fillId="0" borderId="6" xfId="3" applyNumberFormat="1" applyFont="1" applyFill="1" applyBorder="1" applyAlignment="1" applyProtection="1">
      <protection locked="0"/>
    </xf>
    <xf numFmtId="164" fontId="3" fillId="0" borderId="6" xfId="3" applyNumberFormat="1" applyFont="1" applyFill="1" applyBorder="1" applyAlignment="1" applyProtection="1">
      <alignment horizontal="right" indent="1"/>
      <protection locked="0"/>
    </xf>
    <xf numFmtId="164" fontId="3" fillId="0" borderId="14" xfId="2" applyNumberFormat="1" applyFont="1" applyFill="1" applyBorder="1" applyAlignment="1" applyProtection="1">
      <protection locked="0"/>
    </xf>
    <xf numFmtId="0" fontId="2" fillId="0" borderId="0" xfId="1" applyFont="1" applyFill="1" applyBorder="1" applyAlignment="1" applyProtection="1">
      <alignment horizontal="right" indent="1"/>
      <protection locked="0"/>
    </xf>
    <xf numFmtId="5" fontId="12" fillId="0" borderId="0" xfId="1" applyNumberFormat="1" applyFont="1" applyFill="1" applyBorder="1" applyAlignment="1" applyProtection="1">
      <protection locked="0"/>
    </xf>
    <xf numFmtId="164" fontId="12" fillId="0" borderId="0" xfId="2" applyNumberFormat="1" applyFont="1" applyFill="1" applyBorder="1" applyAlignment="1" applyProtection="1">
      <alignment horizontal="right" indent="1"/>
      <protection locked="0"/>
    </xf>
    <xf numFmtId="164" fontId="2" fillId="0" borderId="0" xfId="2" applyNumberFormat="1" applyFont="1" applyFill="1" applyBorder="1" applyAlignment="1" applyProtection="1">
      <alignment horizontal="right" indent="1"/>
      <protection locked="0"/>
    </xf>
    <xf numFmtId="0" fontId="4" fillId="2" borderId="0" xfId="1" applyFont="1" applyFill="1" applyBorder="1" applyProtection="1">
      <protection locked="0"/>
    </xf>
    <xf numFmtId="0" fontId="4" fillId="0" borderId="13" xfId="1" applyFont="1" applyFill="1" applyBorder="1" applyProtection="1">
      <protection locked="0"/>
    </xf>
    <xf numFmtId="0" fontId="3" fillId="0" borderId="7" xfId="1" applyFont="1" applyFill="1" applyBorder="1" applyProtection="1">
      <protection locked="0"/>
    </xf>
    <xf numFmtId="164" fontId="3" fillId="0" borderId="20" xfId="2" applyNumberFormat="1" applyFont="1" applyFill="1" applyBorder="1" applyAlignment="1" applyProtection="1">
      <protection locked="0"/>
    </xf>
    <xf numFmtId="164" fontId="3" fillId="0" borderId="20" xfId="3" applyNumberFormat="1" applyFont="1" applyFill="1" applyBorder="1" applyAlignment="1" applyProtection="1">
      <protection locked="0"/>
    </xf>
    <xf numFmtId="0" fontId="2" fillId="0" borderId="15" xfId="1" applyFont="1" applyFill="1" applyBorder="1" applyAlignment="1" applyProtection="1">
      <alignment horizontal="left" wrapText="1"/>
      <protection locked="0"/>
    </xf>
    <xf numFmtId="0" fontId="3" fillId="0" borderId="16" xfId="1" applyFont="1" applyFill="1" applyBorder="1" applyProtection="1">
      <protection locked="0"/>
    </xf>
    <xf numFmtId="5" fontId="3" fillId="0" borderId="15" xfId="1" applyNumberFormat="1" applyFont="1" applyFill="1" applyBorder="1" applyAlignment="1" applyProtection="1">
      <protection locked="0"/>
    </xf>
    <xf numFmtId="5" fontId="3" fillId="0" borderId="16" xfId="1" applyNumberFormat="1" applyFont="1" applyFill="1" applyBorder="1" applyAlignment="1" applyProtection="1">
      <protection locked="0"/>
    </xf>
    <xf numFmtId="164" fontId="3" fillId="0" borderId="17" xfId="3" applyNumberFormat="1" applyFont="1" applyFill="1" applyBorder="1" applyAlignment="1" applyProtection="1">
      <protection locked="0"/>
    </xf>
    <xf numFmtId="164" fontId="2" fillId="0" borderId="20" xfId="2" applyNumberFormat="1" applyFont="1" applyFill="1" applyBorder="1" applyAlignment="1" applyProtection="1">
      <protection locked="0"/>
    </xf>
    <xf numFmtId="165" fontId="3" fillId="0" borderId="20" xfId="1" applyNumberFormat="1" applyFont="1" applyFill="1" applyBorder="1" applyAlignment="1" applyProtection="1">
      <protection locked="0"/>
    </xf>
    <xf numFmtId="0" fontId="3" fillId="0" borderId="17" xfId="1" applyFont="1" applyFill="1" applyBorder="1" applyAlignment="1" applyProtection="1">
      <protection locked="0"/>
    </xf>
    <xf numFmtId="0" fontId="3" fillId="0" borderId="10" xfId="1" applyFont="1" applyFill="1" applyBorder="1" applyAlignment="1" applyProtection="1">
      <alignment horizontal="centerContinuous"/>
    </xf>
    <xf numFmtId="0" fontId="3" fillId="0" borderId="9" xfId="1" applyFont="1" applyFill="1" applyBorder="1" applyAlignment="1" applyProtection="1">
      <alignment horizontal="centerContinuous"/>
    </xf>
    <xf numFmtId="0" fontId="5" fillId="0" borderId="7" xfId="1" applyFont="1" applyFill="1" applyBorder="1" applyAlignment="1" applyProtection="1"/>
    <xf numFmtId="0" fontId="5" fillId="0" borderId="6" xfId="1" applyFont="1" applyFill="1" applyBorder="1" applyAlignment="1" applyProtection="1"/>
    <xf numFmtId="0" fontId="3" fillId="3" borderId="7" xfId="1" applyFont="1" applyFill="1" applyBorder="1" applyAlignment="1" applyProtection="1">
      <alignment horizontal="centerContinuous"/>
    </xf>
    <xf numFmtId="0" fontId="3" fillId="3" borderId="6" xfId="1" applyFont="1" applyFill="1" applyBorder="1" applyAlignment="1" applyProtection="1">
      <alignment horizontal="centerContinuous"/>
    </xf>
    <xf numFmtId="5" fontId="3" fillId="3" borderId="7" xfId="1" applyNumberFormat="1" applyFont="1" applyFill="1" applyBorder="1" applyAlignment="1" applyProtection="1">
      <alignment horizontal="centerContinuous"/>
    </xf>
    <xf numFmtId="5" fontId="3" fillId="3" borderId="6" xfId="1" applyNumberFormat="1" applyFont="1" applyFill="1" applyBorder="1" applyAlignment="1" applyProtection="1">
      <alignment horizontal="centerContinuous"/>
    </xf>
    <xf numFmtId="0" fontId="2" fillId="0" borderId="0" xfId="1" applyFont="1" applyFill="1" applyProtection="1"/>
    <xf numFmtId="0" fontId="2" fillId="0" borderId="0" xfId="1" applyFont="1" applyFill="1" applyAlignment="1" applyProtection="1">
      <alignment horizontal="left"/>
    </xf>
    <xf numFmtId="5" fontId="2" fillId="0" borderId="0" xfId="2" applyNumberFormat="1" applyFont="1" applyFill="1" applyAlignment="1" applyProtection="1"/>
    <xf numFmtId="0" fontId="3" fillId="0" borderId="14" xfId="1" applyFont="1" applyFill="1" applyBorder="1" applyAlignment="1" applyProtection="1"/>
    <xf numFmtId="0" fontId="3" fillId="0" borderId="13" xfId="1" applyFont="1" applyFill="1" applyBorder="1" applyAlignment="1" applyProtection="1">
      <alignment horizontal="centerContinuous"/>
    </xf>
    <xf numFmtId="0" fontId="2" fillId="0" borderId="14" xfId="1" applyFont="1" applyFill="1" applyBorder="1" applyProtection="1"/>
    <xf numFmtId="0" fontId="3" fillId="0" borderId="20" xfId="1" applyFont="1" applyFill="1" applyBorder="1" applyAlignment="1" applyProtection="1"/>
    <xf numFmtId="165" fontId="3" fillId="0" borderId="12" xfId="1" applyNumberFormat="1" applyFont="1" applyFill="1" applyBorder="1" applyAlignment="1" applyProtection="1">
      <alignment horizontal="left"/>
    </xf>
    <xf numFmtId="165" fontId="10" fillId="0" borderId="13" xfId="1" applyNumberFormat="1" applyFont="1" applyBorder="1" applyProtection="1"/>
    <xf numFmtId="0" fontId="2" fillId="0" borderId="5" xfId="1" applyFont="1" applyFill="1" applyBorder="1" applyAlignment="1" applyProtection="1">
      <alignment horizontal="left"/>
    </xf>
    <xf numFmtId="0" fontId="9" fillId="0" borderId="0" xfId="1" applyFont="1" applyBorder="1" applyProtection="1"/>
    <xf numFmtId="0" fontId="2" fillId="0" borderId="15" xfId="1" applyFont="1" applyFill="1" applyBorder="1" applyAlignment="1" applyProtection="1">
      <alignment horizontal="left"/>
    </xf>
    <xf numFmtId="0" fontId="9" fillId="0" borderId="16" xfId="1" applyFont="1" applyFill="1" applyBorder="1" applyProtection="1"/>
    <xf numFmtId="0" fontId="11" fillId="0" borderId="0" xfId="1" applyFont="1" applyProtection="1"/>
    <xf numFmtId="49" fontId="2" fillId="0" borderId="0" xfId="1" applyNumberFormat="1" applyFont="1" applyFill="1" applyAlignment="1" applyProtection="1"/>
    <xf numFmtId="0" fontId="2" fillId="0" borderId="10" xfId="1" applyFont="1" applyFill="1" applyBorder="1" applyProtection="1"/>
    <xf numFmtId="0" fontId="2" fillId="0" borderId="10" xfId="1" applyFont="1" applyFill="1" applyBorder="1" applyAlignment="1" applyProtection="1">
      <alignment horizontal="left"/>
    </xf>
    <xf numFmtId="5" fontId="2" fillId="0" borderId="10" xfId="1" applyNumberFormat="1" applyFont="1" applyFill="1" applyBorder="1" applyAlignment="1" applyProtection="1"/>
    <xf numFmtId="164" fontId="4" fillId="0" borderId="9" xfId="2" applyNumberFormat="1" applyFont="1" applyBorder="1" applyProtection="1"/>
    <xf numFmtId="0" fontId="4" fillId="0" borderId="4" xfId="1" applyFont="1" applyBorder="1" applyProtection="1"/>
    <xf numFmtId="0" fontId="4" fillId="0" borderId="6" xfId="1" applyFont="1" applyFill="1" applyBorder="1" applyProtection="1"/>
    <xf numFmtId="0" fontId="2" fillId="0" borderId="6" xfId="1" applyFont="1" applyFill="1" applyBorder="1" applyProtection="1"/>
    <xf numFmtId="0" fontId="9" fillId="0" borderId="4" xfId="1" applyFont="1" applyBorder="1" applyProtection="1"/>
    <xf numFmtId="0" fontId="9" fillId="0" borderId="20" xfId="1" applyFont="1" applyBorder="1" applyProtection="1"/>
    <xf numFmtId="0" fontId="9" fillId="0" borderId="17" xfId="1" applyFont="1" applyBorder="1" applyProtection="1"/>
    <xf numFmtId="165" fontId="3" fillId="0" borderId="5" xfId="1" applyNumberFormat="1" applyFont="1" applyFill="1" applyBorder="1" applyAlignment="1" applyProtection="1">
      <alignment horizontal="left"/>
    </xf>
    <xf numFmtId="165" fontId="3" fillId="0" borderId="0" xfId="1" applyNumberFormat="1" applyFont="1" applyFill="1" applyBorder="1" applyAlignment="1" applyProtection="1">
      <alignment horizontal="right" indent="1"/>
    </xf>
    <xf numFmtId="165" fontId="3" fillId="0" borderId="18" xfId="1" applyNumberFormat="1" applyFont="1" applyFill="1" applyBorder="1" applyAlignment="1" applyProtection="1">
      <alignment horizontal="left"/>
    </xf>
    <xf numFmtId="165" fontId="3" fillId="0" borderId="19" xfId="1" applyNumberFormat="1" applyFont="1" applyFill="1" applyBorder="1" applyAlignment="1" applyProtection="1">
      <alignment horizontal="right" indent="1"/>
    </xf>
    <xf numFmtId="165" fontId="2" fillId="0" borderId="5" xfId="1" applyNumberFormat="1" applyFont="1" applyFill="1" applyBorder="1" applyAlignment="1" applyProtection="1">
      <alignment horizontal="left"/>
    </xf>
    <xf numFmtId="0" fontId="2" fillId="0" borderId="0" xfId="1" applyFont="1" applyFill="1" applyBorder="1" applyAlignment="1" applyProtection="1">
      <alignment horizontal="right" indent="1"/>
    </xf>
    <xf numFmtId="165" fontId="9" fillId="0" borderId="15" xfId="1" applyNumberFormat="1" applyFont="1" applyBorder="1" applyAlignment="1" applyProtection="1">
      <alignment horizontal="left"/>
    </xf>
    <xf numFmtId="0" fontId="9" fillId="0" borderId="16" xfId="1" applyFont="1" applyBorder="1" applyProtection="1"/>
    <xf numFmtId="164" fontId="2" fillId="0" borderId="0" xfId="2" applyNumberFormat="1" applyFont="1" applyProtection="1"/>
    <xf numFmtId="0" fontId="4" fillId="0" borderId="0" xfId="1" applyFont="1" applyAlignment="1" applyProtection="1">
      <alignment horizontal="left"/>
    </xf>
    <xf numFmtId="0" fontId="3" fillId="0" borderId="11" xfId="1" applyFont="1" applyFill="1" applyBorder="1" applyAlignment="1" applyProtection="1">
      <alignment horizontal="centerContinuous"/>
    </xf>
  </cellXfs>
  <cellStyles count="5">
    <cellStyle name="Comma 17 7 2" xfId="2"/>
    <cellStyle name="Comma 2" xfId="3"/>
    <cellStyle name="Currency 10 7 2" xfId="4"/>
    <cellStyle name="Normal" xfId="0" builtinId="0"/>
    <cellStyle name="Normal 16 7 2" xfId="1"/>
  </cellStyles>
  <dxfs count="22">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border outline="0">
        <left style="thin">
          <color indexed="64"/>
        </left>
        <right style="thin">
          <color auto="1"/>
        </right>
        <bottom style="medium">
          <color indexed="64"/>
        </bottom>
      </border>
    </dxf>
    <dxf>
      <protection locked="0" hidden="0"/>
    </dxf>
    <dxf>
      <border outline="0">
        <bottom style="thin">
          <color indexed="64"/>
        </bottom>
      </border>
    </dxf>
    <dxf>
      <fill>
        <patternFill patternType="solid">
          <fgColor indexed="64"/>
          <bgColor theme="0"/>
        </patternFill>
      </fill>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ection%20-%20Fiscal%20Analysis%20Section/Drug%20Medi-Cal/Working%20docs%20-%20May%202017/DMC%20BASE%20MODALITIES/Drug%20Medi-Cal_Base%20Modalities_M17_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ection%20-%20Fiscal%20Analysis%20Section/Drug%20Medi-Cal/Working%20docs%20-%20May%202017/DMC-ODS%20WAIVER/DMC-ODS%20Waiver%20Estimate_M17_E2%20clea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ection%20-%20Fiscal%20Analysis%20Section/Drug%20Medi-Cal/Working%20docs%20-%20May%202017/DMC%20BASE%20MODALITIES/DMC%20Annual%20Rate%20Adjustment_M17_E.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17 Caseload &amp; UOS Summary "/>
      <sheetName val="N16 Caseload &amp; UOS Summary"/>
      <sheetName val="Old Caseload Divisor Meth"/>
      <sheetName val="M17 Phase II (From DMC)"/>
      <sheetName val="Supplemental Chart 2"/>
      <sheetName val="IOT"/>
      <sheetName val="ODF"/>
      <sheetName val="NTP"/>
      <sheetName val="RTS"/>
      <sheetName val="Supplemental Chart"/>
      <sheetName val="FY 2015-16 Billing"/>
      <sheetName val="Regressions -----&gt;&gt;&gt;&gt;"/>
      <sheetName val="IOT Regular"/>
      <sheetName val="Projection Graph"/>
      <sheetName val="IOT ACA (Reg)"/>
      <sheetName val="IOT Minor Consent"/>
      <sheetName val="IOT EPSDT"/>
      <sheetName val="IOT Perinatal"/>
      <sheetName val="IOT Reg UOS"/>
      <sheetName val="IOT Reg"/>
      <sheetName val="IOT Peri"/>
      <sheetName val="IOT Peri UOS"/>
      <sheetName val="Caseload Divisor"/>
      <sheetName val="IOT ACA (Perinatal)"/>
      <sheetName val="IOT Total Caseload"/>
      <sheetName val="ODF Regular"/>
      <sheetName val="ODF ACA (Reg)"/>
      <sheetName val="ODF EPSDT"/>
      <sheetName val="ODF MC Data"/>
      <sheetName val="ODF Perinatal"/>
      <sheetName val="ODF ACA (Perinatal)"/>
      <sheetName val="ODF - Total Caseload"/>
      <sheetName val="NTP Regular"/>
      <sheetName val="NTP ACA (Reg)"/>
      <sheetName val="NTP MC"/>
      <sheetName val="NTP EPSDT"/>
      <sheetName val="NTP Perinatal"/>
      <sheetName val="NTP ACA (Perinatal)"/>
      <sheetName val="NTP - Total Caseload"/>
      <sheetName val="RTS Perinatal Data"/>
      <sheetName val="RTS (ACA) Perinatal"/>
      <sheetName val="RTS - Total Caseload"/>
      <sheetName val="Total Caseload "/>
      <sheetName val="Regular"/>
      <sheetName val="Regular ACA"/>
      <sheetName val="Regular w ACA"/>
      <sheetName val="Minor Consent"/>
      <sheetName val="EPSDT"/>
      <sheetName val="Perinatal"/>
      <sheetName val="Perinatal ACA"/>
      <sheetName val="Perinatal w ACA"/>
    </sheetNames>
    <sheetDataSet>
      <sheetData sheetId="0">
        <row r="8">
          <cell r="F8">
            <v>1140</v>
          </cell>
          <cell r="G8">
            <v>1143</v>
          </cell>
        </row>
        <row r="9">
          <cell r="F9">
            <v>3309</v>
          </cell>
          <cell r="G9">
            <v>3525</v>
          </cell>
        </row>
        <row r="10">
          <cell r="F10">
            <v>0</v>
          </cell>
          <cell r="G10">
            <v>0</v>
          </cell>
        </row>
        <row r="11">
          <cell r="F11">
            <v>946</v>
          </cell>
          <cell r="G11">
            <v>946</v>
          </cell>
        </row>
        <row r="12">
          <cell r="F12">
            <v>138</v>
          </cell>
          <cell r="G12">
            <v>138</v>
          </cell>
        </row>
        <row r="13">
          <cell r="F13">
            <v>207</v>
          </cell>
          <cell r="G13">
            <v>222</v>
          </cell>
        </row>
        <row r="14">
          <cell r="F14">
            <v>6795</v>
          </cell>
          <cell r="G14">
            <v>6795</v>
          </cell>
        </row>
        <row r="15">
          <cell r="F15">
            <v>21366</v>
          </cell>
          <cell r="G15">
            <v>22833</v>
          </cell>
        </row>
        <row r="16">
          <cell r="F16">
            <v>6255</v>
          </cell>
          <cell r="G16">
            <v>6602</v>
          </cell>
        </row>
        <row r="17">
          <cell r="F17">
            <v>624</v>
          </cell>
          <cell r="G17">
            <v>624</v>
          </cell>
        </row>
        <row r="18">
          <cell r="F18">
            <v>145</v>
          </cell>
          <cell r="G18">
            <v>145</v>
          </cell>
        </row>
        <row r="19">
          <cell r="F19">
            <v>191</v>
          </cell>
          <cell r="G19">
            <v>204</v>
          </cell>
        </row>
        <row r="20">
          <cell r="F20">
            <v>17828</v>
          </cell>
          <cell r="G20">
            <v>17828</v>
          </cell>
        </row>
        <row r="21">
          <cell r="F21">
            <v>29078</v>
          </cell>
          <cell r="G21">
            <v>31155</v>
          </cell>
        </row>
        <row r="22">
          <cell r="F22">
            <v>384</v>
          </cell>
          <cell r="G22">
            <v>384</v>
          </cell>
        </row>
        <row r="23">
          <cell r="F23">
            <v>0</v>
          </cell>
          <cell r="G23">
            <v>0</v>
          </cell>
        </row>
        <row r="24">
          <cell r="F24">
            <v>90</v>
          </cell>
          <cell r="G24">
            <v>90</v>
          </cell>
        </row>
        <row r="25">
          <cell r="F25">
            <v>197</v>
          </cell>
          <cell r="G25">
            <v>212</v>
          </cell>
        </row>
        <row r="26">
          <cell r="F26">
            <v>152</v>
          </cell>
          <cell r="G26">
            <v>152</v>
          </cell>
        </row>
        <row r="27">
          <cell r="F27">
            <v>271</v>
          </cell>
          <cell r="G27">
            <v>291</v>
          </cell>
        </row>
      </sheetData>
      <sheetData sheetId="1"/>
      <sheetData sheetId="2"/>
      <sheetData sheetId="3"/>
      <sheetData sheetId="4"/>
      <sheetData sheetId="5">
        <row r="96">
          <cell r="K96">
            <v>1123000</v>
          </cell>
          <cell r="L96">
            <v>858000</v>
          </cell>
          <cell r="M96">
            <v>1730000</v>
          </cell>
          <cell r="N96">
            <v>0</v>
          </cell>
        </row>
        <row r="97">
          <cell r="K97">
            <v>90000</v>
          </cell>
          <cell r="L97">
            <v>4099000</v>
          </cell>
          <cell r="M97">
            <v>0</v>
          </cell>
          <cell r="N97">
            <v>0</v>
          </cell>
        </row>
        <row r="99">
          <cell r="K99">
            <v>0</v>
          </cell>
          <cell r="L99">
            <v>148000</v>
          </cell>
          <cell r="M99">
            <v>4000</v>
          </cell>
          <cell r="N99">
            <v>149000</v>
          </cell>
        </row>
        <row r="100">
          <cell r="K100">
            <v>6000</v>
          </cell>
          <cell r="L100">
            <v>319000</v>
          </cell>
          <cell r="M100">
            <v>0</v>
          </cell>
          <cell r="N100">
            <v>0</v>
          </cell>
        </row>
        <row r="127">
          <cell r="K127">
            <v>1161000</v>
          </cell>
          <cell r="L127">
            <v>912000</v>
          </cell>
          <cell r="M127">
            <v>1822000</v>
          </cell>
          <cell r="N127">
            <v>0</v>
          </cell>
        </row>
        <row r="128">
          <cell r="K128">
            <v>241000</v>
          </cell>
          <cell r="L128">
            <v>4806000</v>
          </cell>
          <cell r="M128">
            <v>0</v>
          </cell>
          <cell r="N128">
            <v>0</v>
          </cell>
        </row>
        <row r="130">
          <cell r="K130">
            <v>0</v>
          </cell>
          <cell r="L130">
            <v>149000</v>
          </cell>
          <cell r="M130">
            <v>5000</v>
          </cell>
          <cell r="N130">
            <v>150000</v>
          </cell>
        </row>
        <row r="131">
          <cell r="K131">
            <v>15000</v>
          </cell>
          <cell r="L131">
            <v>347000</v>
          </cell>
          <cell r="M131">
            <v>0</v>
          </cell>
          <cell r="N131">
            <v>0</v>
          </cell>
        </row>
      </sheetData>
      <sheetData sheetId="6">
        <row r="119">
          <cell r="K119">
            <v>0</v>
          </cell>
          <cell r="L119">
            <v>3007000</v>
          </cell>
          <cell r="M119">
            <v>4706000</v>
          </cell>
          <cell r="N119">
            <v>4243000</v>
          </cell>
        </row>
        <row r="120">
          <cell r="K120">
            <v>284000</v>
          </cell>
          <cell r="L120">
            <v>14192000</v>
          </cell>
          <cell r="M120">
            <v>0</v>
          </cell>
          <cell r="N120">
            <v>0</v>
          </cell>
        </row>
        <row r="122">
          <cell r="K122">
            <v>0</v>
          </cell>
          <cell r="L122">
            <v>115000</v>
          </cell>
          <cell r="M122">
            <v>3000</v>
          </cell>
          <cell r="N122">
            <v>73000</v>
          </cell>
        </row>
        <row r="123">
          <cell r="K123">
            <v>4000</v>
          </cell>
          <cell r="L123">
            <v>205000</v>
          </cell>
          <cell r="M123">
            <v>0</v>
          </cell>
          <cell r="N123">
            <v>0</v>
          </cell>
        </row>
        <row r="150">
          <cell r="K150">
            <v>0</v>
          </cell>
          <cell r="L150">
            <v>2989000</v>
          </cell>
          <cell r="M150">
            <v>5104000</v>
          </cell>
          <cell r="N150">
            <v>4162000</v>
          </cell>
        </row>
        <row r="151">
          <cell r="K151">
            <v>762000</v>
          </cell>
          <cell r="L151">
            <v>15147000</v>
          </cell>
          <cell r="M151">
            <v>0</v>
          </cell>
          <cell r="N151">
            <v>0</v>
          </cell>
        </row>
        <row r="153">
          <cell r="K153">
            <v>0</v>
          </cell>
          <cell r="L153">
            <v>94000</v>
          </cell>
          <cell r="M153">
            <v>3000</v>
          </cell>
          <cell r="N153">
            <v>94000</v>
          </cell>
        </row>
        <row r="154">
          <cell r="K154">
            <v>11000</v>
          </cell>
          <cell r="L154">
            <v>220000</v>
          </cell>
          <cell r="M154">
            <v>0</v>
          </cell>
          <cell r="N154">
            <v>0</v>
          </cell>
        </row>
      </sheetData>
      <sheetData sheetId="7">
        <row r="118">
          <cell r="K118">
            <v>0</v>
          </cell>
          <cell r="L118">
            <v>46681000</v>
          </cell>
          <cell r="M118">
            <v>716000</v>
          </cell>
          <cell r="N118">
            <v>46793000</v>
          </cell>
        </row>
        <row r="119">
          <cell r="K119">
            <v>1973000</v>
          </cell>
          <cell r="L119">
            <v>98717000</v>
          </cell>
          <cell r="M119">
            <v>0</v>
          </cell>
          <cell r="N119">
            <v>0</v>
          </cell>
        </row>
        <row r="121">
          <cell r="K121">
            <v>0</v>
          </cell>
          <cell r="L121">
            <v>124000</v>
          </cell>
          <cell r="M121">
            <v>4000</v>
          </cell>
          <cell r="N121">
            <v>125000</v>
          </cell>
        </row>
        <row r="122">
          <cell r="K122">
            <v>6000</v>
          </cell>
          <cell r="L122">
            <v>322000</v>
          </cell>
          <cell r="M122">
            <v>0</v>
          </cell>
          <cell r="N122">
            <v>0</v>
          </cell>
        </row>
        <row r="146">
          <cell r="K146">
            <v>0</v>
          </cell>
          <cell r="L146">
            <v>46478000</v>
          </cell>
          <cell r="M146">
            <v>729000</v>
          </cell>
          <cell r="N146">
            <v>46578000</v>
          </cell>
        </row>
        <row r="147">
          <cell r="K147">
            <v>5309000</v>
          </cell>
          <cell r="L147">
            <v>105576000</v>
          </cell>
          <cell r="M147">
            <v>0</v>
          </cell>
          <cell r="N147">
            <v>0</v>
          </cell>
        </row>
        <row r="149">
          <cell r="K149">
            <v>0</v>
          </cell>
          <cell r="L149">
            <v>123000</v>
          </cell>
          <cell r="M149">
            <v>4000</v>
          </cell>
          <cell r="N149">
            <v>124000</v>
          </cell>
        </row>
        <row r="150">
          <cell r="K150">
            <v>17000</v>
          </cell>
          <cell r="L150">
            <v>335000</v>
          </cell>
          <cell r="M150">
            <v>0</v>
          </cell>
          <cell r="N150">
            <v>0</v>
          </cell>
        </row>
      </sheetData>
      <sheetData sheetId="8">
        <row r="100">
          <cell r="C100">
            <v>0</v>
          </cell>
          <cell r="D100">
            <v>496000</v>
          </cell>
          <cell r="E100">
            <v>14000</v>
          </cell>
          <cell r="F100">
            <v>499000</v>
          </cell>
        </row>
        <row r="101">
          <cell r="C101">
            <v>18000</v>
          </cell>
          <cell r="D101">
            <v>953000</v>
          </cell>
          <cell r="E101">
            <v>0</v>
          </cell>
          <cell r="F101">
            <v>0</v>
          </cell>
        </row>
        <row r="113">
          <cell r="C113">
            <v>0</v>
          </cell>
          <cell r="D113">
            <v>468000</v>
          </cell>
          <cell r="E113">
            <v>14000</v>
          </cell>
          <cell r="F113">
            <v>470000</v>
          </cell>
        </row>
        <row r="114">
          <cell r="C114">
            <v>49000</v>
          </cell>
          <cell r="D114">
            <v>974000</v>
          </cell>
          <cell r="E114">
            <v>0</v>
          </cell>
          <cell r="F114">
            <v>0</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Methodology"/>
      <sheetName val="All County Projections"/>
      <sheetName val="EMBER TABLE"/>
      <sheetName val="Funding"/>
      <sheetName val="DMC-ODS Waiver (Accrual)"/>
      <sheetName val="DMC-ODS Waiver (Cash)"/>
      <sheetName val="IOT (Cash)"/>
      <sheetName val="RTS (Cash)"/>
      <sheetName val="ODF (Cash)"/>
      <sheetName val="NTP (Cash)"/>
      <sheetName val="FY 2015-16 Billing Data"/>
      <sheetName val="---From DMC---&gt;&gt;&gt;"/>
      <sheetName val="County Implementation"/>
      <sheetName val="Program-DMC-ODS (8 counties)"/>
      <sheetName val="MAT Expansion"/>
      <sheetName val="BHS Allocation"/>
      <sheetName val="16-052 BHS Allocation Enc 3"/>
      <sheetName val="--UR &amp; QA--&gt;&gt;&gt;"/>
      <sheetName val="UR and QA"/>
      <sheetName val="UR and QA Phase In"/>
      <sheetName val="County Pivot Table"/>
      <sheetName val="County Billed 1516"/>
      <sheetName val="FY 2016-17 - 10 Counties"/>
    </sheetNames>
    <sheetDataSet>
      <sheetData sheetId="0" refreshError="1"/>
      <sheetData sheetId="1" refreshError="1"/>
      <sheetData sheetId="2" refreshError="1">
        <row r="15">
          <cell r="C15">
            <v>6750000</v>
          </cell>
          <cell r="D15">
            <v>98000</v>
          </cell>
          <cell r="E15">
            <v>3949000</v>
          </cell>
          <cell r="F15">
            <v>2814000</v>
          </cell>
        </row>
        <row r="16">
          <cell r="C16">
            <v>10282000</v>
          </cell>
          <cell r="D16">
            <v>0</v>
          </cell>
          <cell r="E16">
            <v>211000</v>
          </cell>
          <cell r="F16">
            <v>52000</v>
          </cell>
        </row>
        <row r="18">
          <cell r="C18">
            <v>135000</v>
          </cell>
          <cell r="D18">
            <v>4000</v>
          </cell>
          <cell r="E18">
            <v>0</v>
          </cell>
          <cell r="F18">
            <v>136000</v>
          </cell>
        </row>
        <row r="19">
          <cell r="C19">
            <v>72000</v>
          </cell>
          <cell r="D19">
            <v>0</v>
          </cell>
          <cell r="E19">
            <v>2000</v>
          </cell>
          <cell r="F19">
            <v>0</v>
          </cell>
        </row>
        <row r="24">
          <cell r="C24">
            <v>180891000</v>
          </cell>
          <cell r="D24">
            <v>2610000</v>
          </cell>
          <cell r="E24">
            <v>111760000</v>
          </cell>
          <cell r="F24">
            <v>69486000</v>
          </cell>
        </row>
        <row r="25">
          <cell r="C25">
            <v>267071000</v>
          </cell>
          <cell r="D25">
            <v>0</v>
          </cell>
          <cell r="E25">
            <v>12497000</v>
          </cell>
          <cell r="F25">
            <v>3049000</v>
          </cell>
        </row>
        <row r="27">
          <cell r="C27">
            <v>3629000</v>
          </cell>
          <cell r="D27">
            <v>108000</v>
          </cell>
          <cell r="E27">
            <v>0</v>
          </cell>
          <cell r="F27">
            <v>3644000</v>
          </cell>
        </row>
        <row r="28">
          <cell r="C28">
            <v>1874000</v>
          </cell>
          <cell r="D28">
            <v>0</v>
          </cell>
          <cell r="E28">
            <v>108000</v>
          </cell>
          <cell r="F28">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ual Rate Adj Summary"/>
      <sheetName val="Annual Rate Adj. PC -Total Diff"/>
      <sheetName val="M17 Caseload &amp; UOS Summary "/>
      <sheetName val="N16 Caseload &amp; UOS Summary"/>
      <sheetName val="Old Caseload Divisor Meth"/>
      <sheetName val="M17 Phase II (From DMC)"/>
      <sheetName val="IOT"/>
      <sheetName val="ODF"/>
      <sheetName val="NTP"/>
      <sheetName val="RTS"/>
      <sheetName val="Supplemental Chart"/>
      <sheetName val="FY 2015-16 Billing"/>
      <sheetName val="Regressions -----&gt;&gt;&gt;&gt;"/>
      <sheetName val="IOT Regular"/>
      <sheetName val="Projection Graph"/>
      <sheetName val="IOT ACA (Reg)"/>
      <sheetName val="IOT Minor Consent"/>
      <sheetName val="IOT EPSDT"/>
      <sheetName val="IOT Perinatal"/>
      <sheetName val="IOT Reg UOS"/>
      <sheetName val="IOT Reg"/>
      <sheetName val="IOT Peri"/>
      <sheetName val="IOT Peri UOS"/>
      <sheetName val="Caseload Divisor"/>
      <sheetName val="IOT ACA (Perinatal)"/>
      <sheetName val="IOT Total Caseload"/>
      <sheetName val="ODF Regular"/>
      <sheetName val="ODF ACA (Reg)"/>
      <sheetName val="ODF EPSDT"/>
      <sheetName val="ODF MC Data"/>
      <sheetName val="ODF Perinatal"/>
      <sheetName val="ODF ACA (Perinatal)"/>
      <sheetName val="ODF - Total Caseload"/>
      <sheetName val="NTP Regular"/>
      <sheetName val="NTP ACA (Reg)"/>
      <sheetName val="NTP MC"/>
      <sheetName val="NTP EPSDT"/>
      <sheetName val="NTP Perinatal"/>
      <sheetName val="NTP ACA (Perinatal)"/>
      <sheetName val="NTP - Total Caseload"/>
      <sheetName val="RTS Perinatal Data"/>
      <sheetName val="RTS (ACA) Perinatal"/>
      <sheetName val="RTS - Total Caseload"/>
      <sheetName val="Total Caseload "/>
      <sheetName val="Regular"/>
      <sheetName val="Regular ACA"/>
      <sheetName val="Regular w ACA"/>
      <sheetName val="Minor Consent"/>
      <sheetName val="EPSDT"/>
      <sheetName val="Perinatal"/>
      <sheetName val="Perinatal ACA"/>
      <sheetName val="Perinatal w ACA"/>
    </sheetNames>
    <sheetDataSet>
      <sheetData sheetId="0">
        <row r="60">
          <cell r="L60">
            <v>3749000</v>
          </cell>
          <cell r="M60">
            <v>504000</v>
          </cell>
          <cell r="N60">
            <v>3868000</v>
          </cell>
        </row>
        <row r="61">
          <cell r="L61">
            <v>9336000</v>
          </cell>
          <cell r="M61">
            <v>0</v>
          </cell>
          <cell r="N61">
            <v>0</v>
          </cell>
        </row>
        <row r="63">
          <cell r="L63">
            <v>22000</v>
          </cell>
          <cell r="M63">
            <v>0</v>
          </cell>
          <cell r="N63">
            <v>22000</v>
          </cell>
        </row>
        <row r="64">
          <cell r="L64">
            <v>41000</v>
          </cell>
          <cell r="M64">
            <v>0</v>
          </cell>
          <cell r="N64">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tables/table1.xml><?xml version="1.0" encoding="utf-8"?>
<table xmlns="http://schemas.openxmlformats.org/spreadsheetml/2006/main" id="1" name="Table1" displayName="Table1" ref="A8:R43" totalsRowShown="0" headerRowDxfId="21" dataDxfId="19" headerRowBorderDxfId="20" tableBorderDxfId="18">
  <autoFilter ref="A8:R4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name="NO." dataDxfId="17"/>
    <tableColumn id="2" name="NAME" dataDxfId="16"/>
    <tableColumn id="3" name="DESCRIPTION" dataDxfId="15"/>
    <tableColumn id="4" name="N16 TF" dataDxfId="14"/>
    <tableColumn id="5" name="N16 SF1" dataDxfId="13"/>
    <tableColumn id="6" name="N16 FF" dataDxfId="12"/>
    <tableColumn id="7" name="N16 CF" dataDxfId="11"/>
    <tableColumn id="8" name="N16 CASELOAD " dataDxfId="10"/>
    <tableColumn id="9" name="M17 TF " dataDxfId="9"/>
    <tableColumn id="10" name="M17 SF1 " dataDxfId="8"/>
    <tableColumn id="11" name="M17 FF " dataDxfId="7"/>
    <tableColumn id="12" name="M17 CF " dataDxfId="6"/>
    <tableColumn id="13" name="M17 CASELOAD" dataDxfId="5"/>
    <tableColumn id="14" name="Diff TF" dataDxfId="4">
      <calculatedColumnFormula>I9-D9</calculatedColumnFormula>
    </tableColumn>
    <tableColumn id="15" name="Diff SF1" dataDxfId="3">
      <calculatedColumnFormula>J9-E9</calculatedColumnFormula>
    </tableColumn>
    <tableColumn id="16" name="Diff FF" dataDxfId="2">
      <calculatedColumnFormula>K9-F9</calculatedColumnFormula>
    </tableColumn>
    <tableColumn id="17" name="Diff CF" dataDxfId="1">
      <calculatedColumnFormula>L9-G9</calculatedColumnFormula>
    </tableColumn>
    <tableColumn id="18" name="Diff CASELOAD" dataDxfId="0">
      <calculatedColumnFormula>M9-H9</calculatedColumnFormula>
    </tableColumn>
  </tableColumns>
  <tableStyleInfo name="TableStyleMedium2" showFirstColumn="0" showLastColumn="0" showRowStripes="0" showColumnStripes="0"/>
  <extLst>
    <ext xmlns:x14="http://schemas.microsoft.com/office/spreadsheetml/2009/9/main" uri="{504A1905-F514-4f6f-8877-14C23A59335A}">
      <x14:table altText="Drug Medi-Cal Fiscal Year 2016-2017 Cash Comparison " altTextSummary="Drug Medi-Cal comparison between Medi-Cal Local Assistance Estimate cycles (November 2016 vs May 2017)by funding type, policy change, service type, and Medi-Cal eligibility typ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BH145"/>
  <sheetViews>
    <sheetView tabSelected="1" topLeftCell="B118" zoomScale="70" zoomScaleNormal="70" zoomScaleSheetLayoutView="80" workbookViewId="0">
      <selection activeCell="B143" sqref="A143:XFD145"/>
    </sheetView>
  </sheetViews>
  <sheetFormatPr defaultColWidth="0" defaultRowHeight="15.75" zeroHeight="1" x14ac:dyDescent="0.25"/>
  <cols>
    <col min="1" max="1" width="11.42578125" style="236" customWidth="1"/>
    <col min="2" max="2" width="12" style="3" customWidth="1"/>
    <col min="3" max="3" width="52.5703125" style="3" customWidth="1"/>
    <col min="4" max="4" width="16.5703125" style="13" bestFit="1" customWidth="1"/>
    <col min="5" max="5" width="15.140625" style="13" bestFit="1" customWidth="1"/>
    <col min="6" max="6" width="16.5703125" style="13" bestFit="1" customWidth="1"/>
    <col min="7" max="7" width="16.7109375" style="13" bestFit="1" customWidth="1"/>
    <col min="8" max="8" width="18.42578125" style="3" bestFit="1" customWidth="1"/>
    <col min="9" max="9" width="16.5703125" style="13" bestFit="1" customWidth="1"/>
    <col min="10" max="10" width="16.5703125" style="13" customWidth="1"/>
    <col min="11" max="11" width="16.140625" style="13" bestFit="1" customWidth="1"/>
    <col min="12" max="12" width="15.140625" style="13" bestFit="1" customWidth="1"/>
    <col min="13" max="13" width="18.140625" style="3" bestFit="1" customWidth="1"/>
    <col min="14" max="14" width="17.5703125" style="13" bestFit="1" customWidth="1"/>
    <col min="15" max="15" width="16.7109375" style="13" bestFit="1" customWidth="1"/>
    <col min="16" max="17" width="16.140625" style="13" bestFit="1" customWidth="1"/>
    <col min="18" max="18" width="19.140625" style="14" bestFit="1" customWidth="1"/>
    <col min="19" max="20" width="9.140625" style="25" hidden="1" customWidth="1"/>
    <col min="21" max="21" width="12.140625" style="25" hidden="1" customWidth="1"/>
    <col min="22" max="59" width="0" style="25" hidden="1" customWidth="1"/>
    <col min="60" max="60" width="0" style="26" hidden="1" customWidth="1"/>
    <col min="61" max="16384" width="9.140625" style="26" hidden="1"/>
  </cols>
  <sheetData>
    <row r="1" spans="1:59" x14ac:dyDescent="0.25">
      <c r="A1" s="24" t="s">
        <v>45</v>
      </c>
      <c r="B1" s="1"/>
      <c r="C1" s="1"/>
      <c r="D1" s="1"/>
      <c r="E1" s="1"/>
      <c r="F1" s="1"/>
      <c r="G1" s="1"/>
      <c r="H1" s="1"/>
      <c r="I1" s="1"/>
      <c r="J1" s="1"/>
      <c r="K1" s="1"/>
      <c r="L1" s="1"/>
      <c r="M1" s="1"/>
      <c r="N1" s="1"/>
      <c r="O1" s="1"/>
      <c r="P1" s="1"/>
      <c r="Q1" s="1"/>
      <c r="R1" s="1"/>
    </row>
    <row r="2" spans="1:59" x14ac:dyDescent="0.25">
      <c r="A2" s="24" t="s">
        <v>44</v>
      </c>
      <c r="B2" s="1"/>
      <c r="C2" s="1"/>
      <c r="D2" s="1"/>
      <c r="E2" s="1"/>
      <c r="F2" s="1"/>
      <c r="G2" s="1"/>
      <c r="H2" s="1"/>
      <c r="I2" s="1"/>
      <c r="J2" s="1"/>
      <c r="K2" s="1"/>
      <c r="L2" s="1"/>
      <c r="M2" s="1"/>
      <c r="N2" s="1"/>
      <c r="O2" s="1"/>
      <c r="P2" s="1"/>
      <c r="Q2" s="1"/>
      <c r="R2" s="1"/>
    </row>
    <row r="3" spans="1:59" x14ac:dyDescent="0.25">
      <c r="A3" s="24" t="s">
        <v>43</v>
      </c>
      <c r="B3" s="1"/>
      <c r="C3" s="1"/>
      <c r="D3" s="1"/>
      <c r="E3" s="1"/>
      <c r="F3" s="1"/>
      <c r="G3" s="1"/>
      <c r="H3" s="1"/>
      <c r="I3" s="1"/>
      <c r="J3" s="1"/>
      <c r="K3" s="1"/>
      <c r="L3" s="1"/>
      <c r="M3" s="1"/>
      <c r="N3" s="1"/>
      <c r="O3" s="1"/>
      <c r="P3" s="1"/>
      <c r="Q3" s="1"/>
      <c r="R3" s="1"/>
    </row>
    <row r="4" spans="1:59" x14ac:dyDescent="0.25">
      <c r="A4" s="24" t="s">
        <v>42</v>
      </c>
      <c r="B4" s="1"/>
      <c r="C4" s="1"/>
      <c r="D4" s="1"/>
      <c r="E4" s="1"/>
      <c r="F4" s="1"/>
      <c r="G4" s="1"/>
      <c r="H4" s="1"/>
      <c r="I4" s="1"/>
      <c r="J4" s="1"/>
      <c r="K4" s="1"/>
      <c r="L4" s="1"/>
      <c r="M4" s="1"/>
      <c r="N4" s="1"/>
      <c r="O4" s="1"/>
      <c r="P4" s="1"/>
      <c r="Q4" s="1"/>
      <c r="R4" s="1"/>
    </row>
    <row r="5" spans="1:59" x14ac:dyDescent="0.25">
      <c r="A5" s="27" t="s">
        <v>26</v>
      </c>
      <c r="B5" s="4"/>
      <c r="C5" s="4"/>
      <c r="D5" s="5"/>
      <c r="E5" s="5"/>
      <c r="F5" s="5"/>
      <c r="G5" s="6"/>
      <c r="H5" s="4"/>
      <c r="I5" s="6"/>
      <c r="J5" s="6"/>
      <c r="K5" s="6"/>
      <c r="L5" s="6"/>
      <c r="M5" s="4"/>
      <c r="N5" s="6"/>
      <c r="O5" s="6"/>
      <c r="P5" s="6"/>
      <c r="Q5" s="6"/>
      <c r="R5" s="7"/>
    </row>
    <row r="6" spans="1:59" x14ac:dyDescent="0.25">
      <c r="A6" s="237" t="s">
        <v>41</v>
      </c>
      <c r="B6" s="194"/>
      <c r="C6" s="194"/>
      <c r="D6" s="194"/>
      <c r="E6" s="194"/>
      <c r="F6" s="29"/>
      <c r="G6" s="29"/>
      <c r="H6" s="29"/>
      <c r="I6" s="29"/>
      <c r="J6" s="29"/>
      <c r="K6" s="29"/>
      <c r="L6" s="194"/>
      <c r="M6" s="194"/>
      <c r="N6" s="194"/>
      <c r="O6" s="194"/>
      <c r="P6" s="194"/>
      <c r="Q6" s="194"/>
      <c r="R6" s="195"/>
    </row>
    <row r="7" spans="1:59" s="35" customFormat="1" x14ac:dyDescent="0.25">
      <c r="A7" s="31" t="s">
        <v>25</v>
      </c>
      <c r="B7" s="8"/>
      <c r="C7" s="9"/>
      <c r="D7" s="32" t="s">
        <v>64</v>
      </c>
      <c r="E7" s="20"/>
      <c r="F7" s="20"/>
      <c r="G7" s="20"/>
      <c r="H7" s="21"/>
      <c r="I7" s="32" t="s">
        <v>65</v>
      </c>
      <c r="J7" s="20"/>
      <c r="K7" s="20"/>
      <c r="L7" s="20"/>
      <c r="M7" s="21"/>
      <c r="N7" s="33" t="s">
        <v>66</v>
      </c>
      <c r="O7" s="22"/>
      <c r="P7" s="22"/>
      <c r="Q7" s="22"/>
      <c r="R7" s="23"/>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row>
    <row r="8" spans="1:59" s="35" customFormat="1" ht="19.5" thickBot="1" x14ac:dyDescent="0.3">
      <c r="A8" s="36" t="s">
        <v>23</v>
      </c>
      <c r="B8" s="36" t="s">
        <v>39</v>
      </c>
      <c r="C8" s="37" t="s">
        <v>22</v>
      </c>
      <c r="D8" s="38" t="s">
        <v>54</v>
      </c>
      <c r="E8" s="39" t="s">
        <v>55</v>
      </c>
      <c r="F8" s="39" t="s">
        <v>56</v>
      </c>
      <c r="G8" s="40" t="s">
        <v>57</v>
      </c>
      <c r="H8" s="41" t="s">
        <v>58</v>
      </c>
      <c r="I8" s="38" t="s">
        <v>59</v>
      </c>
      <c r="J8" s="39" t="s">
        <v>60</v>
      </c>
      <c r="K8" s="39" t="s">
        <v>61</v>
      </c>
      <c r="L8" s="40" t="s">
        <v>62</v>
      </c>
      <c r="M8" s="41" t="s">
        <v>63</v>
      </c>
      <c r="N8" s="38" t="s">
        <v>67</v>
      </c>
      <c r="O8" s="39" t="s">
        <v>68</v>
      </c>
      <c r="P8" s="39" t="s">
        <v>69</v>
      </c>
      <c r="Q8" s="40" t="s">
        <v>70</v>
      </c>
      <c r="R8" s="42" t="s">
        <v>71</v>
      </c>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row>
    <row r="9" spans="1:59" ht="18.75" x14ac:dyDescent="0.25">
      <c r="A9" s="43" t="s">
        <v>38</v>
      </c>
      <c r="B9" s="44" t="s">
        <v>46</v>
      </c>
      <c r="C9" s="45"/>
      <c r="D9" s="46">
        <f xml:space="preserve"> SUM(D10:D13)</f>
        <v>183293</v>
      </c>
      <c r="E9" s="47">
        <f xml:space="preserve"> SUM(E10:E13)</f>
        <v>1522</v>
      </c>
      <c r="F9" s="47">
        <f xml:space="preserve"> SUM(F10:F13)</f>
        <v>130461</v>
      </c>
      <c r="G9" s="47">
        <f xml:space="preserve"> SUM(G10:G13)</f>
        <v>51310</v>
      </c>
      <c r="H9" s="48">
        <f>SUM(H10:H13)</f>
        <v>45674</v>
      </c>
      <c r="I9" s="46">
        <f xml:space="preserve"> SUM(I10:I13)</f>
        <v>195461</v>
      </c>
      <c r="J9" s="47">
        <f xml:space="preserve"> SUM(J10:J13)</f>
        <v>1979</v>
      </c>
      <c r="K9" s="47">
        <f xml:space="preserve"> SUM(K10:K13)</f>
        <v>146564</v>
      </c>
      <c r="L9" s="47">
        <f xml:space="preserve"> SUM(L10:L13)</f>
        <v>46918</v>
      </c>
      <c r="M9" s="48">
        <f>SUM(M10:M13)</f>
        <v>47577</v>
      </c>
      <c r="N9" s="46">
        <f t="shared" ref="N9:R11" si="0">I9-D9</f>
        <v>12168</v>
      </c>
      <c r="O9" s="47">
        <f t="shared" si="0"/>
        <v>457</v>
      </c>
      <c r="P9" s="47">
        <f t="shared" si="0"/>
        <v>16103</v>
      </c>
      <c r="Q9" s="47">
        <f t="shared" si="0"/>
        <v>-4392</v>
      </c>
      <c r="R9" s="49">
        <f t="shared" si="0"/>
        <v>1903</v>
      </c>
    </row>
    <row r="10" spans="1:59" x14ac:dyDescent="0.25">
      <c r="A10" s="50" t="s">
        <v>38</v>
      </c>
      <c r="B10" s="50" t="s">
        <v>21</v>
      </c>
      <c r="C10" s="51" t="s">
        <v>18</v>
      </c>
      <c r="D10" s="52">
        <f>SUM(E10:G10)</f>
        <v>102844</v>
      </c>
      <c r="E10" s="53">
        <v>0</v>
      </c>
      <c r="F10" s="53">
        <v>51751</v>
      </c>
      <c r="G10" s="53">
        <v>51093</v>
      </c>
      <c r="H10" s="54">
        <v>25649</v>
      </c>
      <c r="I10" s="52">
        <f>SUM(J10:L10)</f>
        <v>94190</v>
      </c>
      <c r="J10" s="53">
        <f>([1]NTP!K118)/1000</f>
        <v>0</v>
      </c>
      <c r="K10" s="53">
        <f>([1]NTP!L118+[1]NTP!M118)/1000</f>
        <v>47397</v>
      </c>
      <c r="L10" s="53">
        <f>([1]NTP!N118)/1000</f>
        <v>46793</v>
      </c>
      <c r="M10" s="54">
        <f>'[1]M17 Caseload &amp; UOS Summary '!F20+'[1]M17 Caseload &amp; UOS Summary '!F22+'[1]M17 Caseload &amp; UOS Summary '!F23</f>
        <v>18212</v>
      </c>
      <c r="N10" s="52">
        <f t="shared" si="0"/>
        <v>-8654</v>
      </c>
      <c r="O10" s="53">
        <f t="shared" si="0"/>
        <v>0</v>
      </c>
      <c r="P10" s="53">
        <f t="shared" si="0"/>
        <v>-4354</v>
      </c>
      <c r="Q10" s="53">
        <f t="shared" si="0"/>
        <v>-4300</v>
      </c>
      <c r="R10" s="55">
        <f t="shared" si="0"/>
        <v>-7437</v>
      </c>
    </row>
    <row r="11" spans="1:59" x14ac:dyDescent="0.25">
      <c r="A11" s="50" t="s">
        <v>38</v>
      </c>
      <c r="B11" s="50" t="s">
        <v>21</v>
      </c>
      <c r="C11" s="51" t="s">
        <v>20</v>
      </c>
      <c r="D11" s="52">
        <f>SUM(E11:G11)</f>
        <v>79892</v>
      </c>
      <c r="E11" s="53">
        <v>1520</v>
      </c>
      <c r="F11" s="53">
        <v>78372</v>
      </c>
      <c r="G11" s="53">
        <v>0</v>
      </c>
      <c r="H11" s="54">
        <v>19766</v>
      </c>
      <c r="I11" s="52">
        <f>SUM(J11:L11)</f>
        <v>100690</v>
      </c>
      <c r="J11" s="53">
        <f>([1]NTP!K119)/1000</f>
        <v>1973</v>
      </c>
      <c r="K11" s="53">
        <f>([1]NTP!L119+[1]NTP!M119)/1000</f>
        <v>98717</v>
      </c>
      <c r="L11" s="53">
        <f>([1]NTP!N119)/1000</f>
        <v>0</v>
      </c>
      <c r="M11" s="54">
        <f>'[1]M17 Caseload &amp; UOS Summary '!F21</f>
        <v>29078</v>
      </c>
      <c r="N11" s="52">
        <f t="shared" si="0"/>
        <v>20798</v>
      </c>
      <c r="O11" s="53">
        <f t="shared" si="0"/>
        <v>453</v>
      </c>
      <c r="P11" s="53">
        <f t="shared" si="0"/>
        <v>20345</v>
      </c>
      <c r="Q11" s="53">
        <f t="shared" si="0"/>
        <v>0</v>
      </c>
      <c r="R11" s="55">
        <f t="shared" si="0"/>
        <v>9312</v>
      </c>
    </row>
    <row r="12" spans="1:59" x14ac:dyDescent="0.25">
      <c r="A12" s="50" t="s">
        <v>38</v>
      </c>
      <c r="B12" s="50" t="s">
        <v>19</v>
      </c>
      <c r="C12" s="51" t="s">
        <v>18</v>
      </c>
      <c r="D12" s="52">
        <f>SUM(E12:G12)</f>
        <v>439</v>
      </c>
      <c r="E12" s="53">
        <v>0</v>
      </c>
      <c r="F12" s="53">
        <v>222</v>
      </c>
      <c r="G12" s="53">
        <v>217</v>
      </c>
      <c r="H12" s="54">
        <v>204</v>
      </c>
      <c r="I12" s="52">
        <f>SUM(J12:L12)</f>
        <v>253</v>
      </c>
      <c r="J12" s="53">
        <f>([1]NTP!K121)/1000</f>
        <v>0</v>
      </c>
      <c r="K12" s="53">
        <f>([1]NTP!L121+[1]NTP!M121)/1000</f>
        <v>128</v>
      </c>
      <c r="L12" s="53">
        <f>([1]NTP!N121)/1000</f>
        <v>125</v>
      </c>
      <c r="M12" s="54">
        <f>'[1]M17 Caseload &amp; UOS Summary '!F24</f>
        <v>90</v>
      </c>
      <c r="N12" s="52">
        <f t="shared" ref="N12:R13" si="1">I12-D12</f>
        <v>-186</v>
      </c>
      <c r="O12" s="53">
        <f t="shared" si="1"/>
        <v>0</v>
      </c>
      <c r="P12" s="53">
        <f t="shared" si="1"/>
        <v>-94</v>
      </c>
      <c r="Q12" s="53">
        <f t="shared" si="1"/>
        <v>-92</v>
      </c>
      <c r="R12" s="55">
        <f t="shared" si="1"/>
        <v>-114</v>
      </c>
    </row>
    <row r="13" spans="1:59" ht="16.5" thickBot="1" x14ac:dyDescent="0.3">
      <c r="A13" s="50" t="s">
        <v>38</v>
      </c>
      <c r="B13" s="56" t="s">
        <v>19</v>
      </c>
      <c r="C13" s="57" t="s">
        <v>17</v>
      </c>
      <c r="D13" s="58">
        <f>SUM(E13:G13)</f>
        <v>118</v>
      </c>
      <c r="E13" s="59">
        <v>2</v>
      </c>
      <c r="F13" s="59">
        <v>116</v>
      </c>
      <c r="G13" s="59">
        <v>0</v>
      </c>
      <c r="H13" s="60">
        <v>55</v>
      </c>
      <c r="I13" s="58">
        <f>SUM(J13:L13)</f>
        <v>328</v>
      </c>
      <c r="J13" s="59">
        <f>([1]NTP!K122)/1000</f>
        <v>6</v>
      </c>
      <c r="K13" s="59">
        <f>([1]NTP!L122+[1]NTP!M122)/1000</f>
        <v>322</v>
      </c>
      <c r="L13" s="59">
        <f>([1]NTP!N122)/1000</f>
        <v>0</v>
      </c>
      <c r="M13" s="60">
        <f>'[1]M17 Caseload &amp; UOS Summary '!F25</f>
        <v>197</v>
      </c>
      <c r="N13" s="58">
        <f t="shared" si="1"/>
        <v>210</v>
      </c>
      <c r="O13" s="59">
        <f t="shared" si="1"/>
        <v>4</v>
      </c>
      <c r="P13" s="59">
        <f t="shared" si="1"/>
        <v>206</v>
      </c>
      <c r="Q13" s="59">
        <f t="shared" si="1"/>
        <v>0</v>
      </c>
      <c r="R13" s="61">
        <f t="shared" si="1"/>
        <v>142</v>
      </c>
    </row>
    <row r="14" spans="1:59" s="64" customFormat="1" ht="18.75" x14ac:dyDescent="0.25">
      <c r="A14" s="43" t="s">
        <v>37</v>
      </c>
      <c r="B14" s="62" t="s">
        <v>47</v>
      </c>
      <c r="C14" s="63"/>
      <c r="D14" s="46">
        <f t="shared" ref="D14:M14" si="2">SUM(D15:D18)</f>
        <v>23621</v>
      </c>
      <c r="E14" s="47">
        <f t="shared" si="2"/>
        <v>150</v>
      </c>
      <c r="F14" s="47">
        <f t="shared" si="2"/>
        <v>17114</v>
      </c>
      <c r="G14" s="47">
        <f t="shared" si="2"/>
        <v>6357</v>
      </c>
      <c r="H14" s="48">
        <f t="shared" si="2"/>
        <v>32097</v>
      </c>
      <c r="I14" s="46">
        <f t="shared" si="2"/>
        <v>26832</v>
      </c>
      <c r="J14" s="47">
        <f t="shared" si="2"/>
        <v>288</v>
      </c>
      <c r="K14" s="47">
        <f t="shared" si="2"/>
        <v>22228</v>
      </c>
      <c r="L14" s="47">
        <f t="shared" si="2"/>
        <v>4316</v>
      </c>
      <c r="M14" s="48">
        <f t="shared" si="2"/>
        <v>35376</v>
      </c>
      <c r="N14" s="46">
        <f t="shared" ref="N14:R16" si="3">I14-D14</f>
        <v>3211</v>
      </c>
      <c r="O14" s="47">
        <f t="shared" si="3"/>
        <v>138</v>
      </c>
      <c r="P14" s="47">
        <f t="shared" si="3"/>
        <v>5114</v>
      </c>
      <c r="Q14" s="47">
        <f t="shared" si="3"/>
        <v>-2041</v>
      </c>
      <c r="R14" s="49">
        <f t="shared" si="3"/>
        <v>3279</v>
      </c>
    </row>
    <row r="15" spans="1:59" s="64" customFormat="1" x14ac:dyDescent="0.25">
      <c r="A15" s="65" t="s">
        <v>37</v>
      </c>
      <c r="B15" s="50" t="s">
        <v>21</v>
      </c>
      <c r="C15" s="51" t="s">
        <v>18</v>
      </c>
      <c r="D15" s="52">
        <f>SUM(E15:G15)</f>
        <v>15368</v>
      </c>
      <c r="E15" s="53">
        <v>0</v>
      </c>
      <c r="F15" s="53">
        <v>9128</v>
      </c>
      <c r="G15" s="53">
        <v>6240</v>
      </c>
      <c r="H15" s="54">
        <v>20700</v>
      </c>
      <c r="I15" s="52">
        <f>SUM(J15:L15)</f>
        <v>11956</v>
      </c>
      <c r="J15" s="53">
        <f>([1]ODF!K119)/1000</f>
        <v>0</v>
      </c>
      <c r="K15" s="53">
        <f>([1]ODF!L119+[1]ODF!M119)/1000</f>
        <v>7713</v>
      </c>
      <c r="L15" s="53">
        <f>([1]ODF!N119)/1000</f>
        <v>4243</v>
      </c>
      <c r="M15" s="54">
        <f>'[1]M17 Caseload &amp; UOS Summary '!F14+'[1]M17 Caseload &amp; UOS Summary '!F16+'[1]M17 Caseload &amp; UOS Summary '!F17</f>
        <v>13674</v>
      </c>
      <c r="N15" s="52">
        <f t="shared" si="3"/>
        <v>-3412</v>
      </c>
      <c r="O15" s="53">
        <f t="shared" si="3"/>
        <v>0</v>
      </c>
      <c r="P15" s="53">
        <f t="shared" si="3"/>
        <v>-1415</v>
      </c>
      <c r="Q15" s="53">
        <f t="shared" si="3"/>
        <v>-1997</v>
      </c>
      <c r="R15" s="55">
        <f t="shared" si="3"/>
        <v>-7026</v>
      </c>
    </row>
    <row r="16" spans="1:59" s="64" customFormat="1" x14ac:dyDescent="0.25">
      <c r="A16" s="65" t="s">
        <v>37</v>
      </c>
      <c r="B16" s="50" t="s">
        <v>21</v>
      </c>
      <c r="C16" s="51" t="s">
        <v>20</v>
      </c>
      <c r="D16" s="52">
        <f>SUM(E16:G16)</f>
        <v>7866</v>
      </c>
      <c r="E16" s="53">
        <v>148</v>
      </c>
      <c r="F16" s="53">
        <v>7718</v>
      </c>
      <c r="G16" s="53">
        <v>0</v>
      </c>
      <c r="H16" s="54">
        <v>11033</v>
      </c>
      <c r="I16" s="52">
        <f>SUM(J16:L16)</f>
        <v>14476</v>
      </c>
      <c r="J16" s="53">
        <f>([1]ODF!K120)/1000</f>
        <v>284</v>
      </c>
      <c r="K16" s="53">
        <f>([1]ODF!L120+[1]ODF!M120)/1000</f>
        <v>14192</v>
      </c>
      <c r="L16" s="53">
        <f>([1]ODF!N120)/1000</f>
        <v>0</v>
      </c>
      <c r="M16" s="54">
        <f>'[1]M17 Caseload &amp; UOS Summary '!F15</f>
        <v>21366</v>
      </c>
      <c r="N16" s="52">
        <f t="shared" si="3"/>
        <v>6610</v>
      </c>
      <c r="O16" s="53">
        <f t="shared" si="3"/>
        <v>136</v>
      </c>
      <c r="P16" s="53">
        <f t="shared" si="3"/>
        <v>6474</v>
      </c>
      <c r="Q16" s="53">
        <f t="shared" si="3"/>
        <v>0</v>
      </c>
      <c r="R16" s="55">
        <f t="shared" si="3"/>
        <v>10333</v>
      </c>
    </row>
    <row r="17" spans="1:59" s="64" customFormat="1" x14ac:dyDescent="0.25">
      <c r="A17" s="65" t="s">
        <v>37</v>
      </c>
      <c r="B17" s="50" t="s">
        <v>19</v>
      </c>
      <c r="C17" s="51" t="s">
        <v>18</v>
      </c>
      <c r="D17" s="52">
        <f>SUM(E17:G17)</f>
        <v>305</v>
      </c>
      <c r="E17" s="53">
        <v>0</v>
      </c>
      <c r="F17" s="53">
        <v>188</v>
      </c>
      <c r="G17" s="53">
        <v>117</v>
      </c>
      <c r="H17" s="54">
        <v>287</v>
      </c>
      <c r="I17" s="52">
        <f>SUM(J17:L17)</f>
        <v>191</v>
      </c>
      <c r="J17" s="53">
        <f>([1]ODF!K122)/1000</f>
        <v>0</v>
      </c>
      <c r="K17" s="53">
        <f>([1]ODF!L122+[1]ODF!M122)/1000</f>
        <v>118</v>
      </c>
      <c r="L17" s="53">
        <f>([1]ODF!N122)/1000</f>
        <v>73</v>
      </c>
      <c r="M17" s="54">
        <f>'[1]M17 Caseload &amp; UOS Summary '!F18</f>
        <v>145</v>
      </c>
      <c r="N17" s="52">
        <f t="shared" ref="N17:R18" si="4">I17-D17</f>
        <v>-114</v>
      </c>
      <c r="O17" s="53">
        <f t="shared" si="4"/>
        <v>0</v>
      </c>
      <c r="P17" s="53">
        <f t="shared" si="4"/>
        <v>-70</v>
      </c>
      <c r="Q17" s="53">
        <f t="shared" si="4"/>
        <v>-44</v>
      </c>
      <c r="R17" s="55">
        <f t="shared" si="4"/>
        <v>-142</v>
      </c>
    </row>
    <row r="18" spans="1:59" s="64" customFormat="1" ht="16.5" thickBot="1" x14ac:dyDescent="0.3">
      <c r="A18" s="66" t="s">
        <v>37</v>
      </c>
      <c r="B18" s="56" t="s">
        <v>19</v>
      </c>
      <c r="C18" s="57" t="s">
        <v>17</v>
      </c>
      <c r="D18" s="58">
        <f>SUM(E18:G18)</f>
        <v>82</v>
      </c>
      <c r="E18" s="59">
        <v>2</v>
      </c>
      <c r="F18" s="59">
        <v>80</v>
      </c>
      <c r="G18" s="59">
        <v>0</v>
      </c>
      <c r="H18" s="60">
        <v>77</v>
      </c>
      <c r="I18" s="58">
        <f>SUM(J18:L18)</f>
        <v>209</v>
      </c>
      <c r="J18" s="59">
        <f>([1]ODF!K123)/1000</f>
        <v>4</v>
      </c>
      <c r="K18" s="59">
        <f>([1]ODF!L123+[1]ODF!M123)/1000</f>
        <v>205</v>
      </c>
      <c r="L18" s="59">
        <f>([1]ODF!N123)/1000</f>
        <v>0</v>
      </c>
      <c r="M18" s="60">
        <f>'[1]M17 Caseload &amp; UOS Summary '!F19</f>
        <v>191</v>
      </c>
      <c r="N18" s="58">
        <f t="shared" si="4"/>
        <v>127</v>
      </c>
      <c r="O18" s="59">
        <f t="shared" si="4"/>
        <v>2</v>
      </c>
      <c r="P18" s="59">
        <f t="shared" si="4"/>
        <v>125</v>
      </c>
      <c r="Q18" s="59">
        <f t="shared" si="4"/>
        <v>0</v>
      </c>
      <c r="R18" s="61">
        <f t="shared" si="4"/>
        <v>114</v>
      </c>
    </row>
    <row r="19" spans="1:59" s="64" customFormat="1" ht="15.6" customHeight="1" x14ac:dyDescent="0.25">
      <c r="A19" s="43" t="s">
        <v>36</v>
      </c>
      <c r="B19" s="67" t="s">
        <v>53</v>
      </c>
      <c r="C19" s="68"/>
      <c r="D19" s="46">
        <f t="shared" ref="D19:M19" si="5">SUM(D20:D23)</f>
        <v>6502</v>
      </c>
      <c r="E19" s="47">
        <f t="shared" si="5"/>
        <v>1350</v>
      </c>
      <c r="F19" s="47">
        <f t="shared" si="5"/>
        <v>4867</v>
      </c>
      <c r="G19" s="47">
        <f t="shared" si="5"/>
        <v>285</v>
      </c>
      <c r="H19" s="48">
        <f t="shared" si="5"/>
        <v>3693</v>
      </c>
      <c r="I19" s="46">
        <f t="shared" si="5"/>
        <v>8526</v>
      </c>
      <c r="J19" s="47">
        <f t="shared" si="5"/>
        <v>1219</v>
      </c>
      <c r="K19" s="47">
        <f t="shared" si="5"/>
        <v>7158</v>
      </c>
      <c r="L19" s="47">
        <f t="shared" si="5"/>
        <v>149</v>
      </c>
      <c r="M19" s="48">
        <f t="shared" si="5"/>
        <v>5740</v>
      </c>
      <c r="N19" s="46">
        <f t="shared" ref="N19:R21" si="6">I19-D19</f>
        <v>2024</v>
      </c>
      <c r="O19" s="47">
        <f t="shared" si="6"/>
        <v>-131</v>
      </c>
      <c r="P19" s="47">
        <f t="shared" si="6"/>
        <v>2291</v>
      </c>
      <c r="Q19" s="47">
        <f t="shared" si="6"/>
        <v>-136</v>
      </c>
      <c r="R19" s="49">
        <f t="shared" si="6"/>
        <v>2047</v>
      </c>
    </row>
    <row r="20" spans="1:59" s="64" customFormat="1" x14ac:dyDescent="0.25">
      <c r="A20" s="69" t="s">
        <v>36</v>
      </c>
      <c r="B20" s="50" t="s">
        <v>21</v>
      </c>
      <c r="C20" s="70" t="s">
        <v>18</v>
      </c>
      <c r="D20" s="52">
        <f>SUM(E20:G20)</f>
        <v>4142</v>
      </c>
      <c r="E20" s="53">
        <v>1316</v>
      </c>
      <c r="F20" s="53">
        <v>2826</v>
      </c>
      <c r="G20" s="53">
        <v>0</v>
      </c>
      <c r="H20" s="54">
        <v>2279</v>
      </c>
      <c r="I20" s="52">
        <f>SUM(J20:L20)</f>
        <v>3711</v>
      </c>
      <c r="J20" s="53">
        <f>([1]IOT!K96)/1000</f>
        <v>1123</v>
      </c>
      <c r="K20" s="53">
        <f>([1]IOT!L96+[1]IOT!M96)/1000</f>
        <v>2588</v>
      </c>
      <c r="L20" s="53">
        <f>([1]IOT!N96)/1000</f>
        <v>0</v>
      </c>
      <c r="M20" s="54">
        <f>'[1]M17 Caseload &amp; UOS Summary '!F8+'[1]M17 Caseload &amp; UOS Summary '!F10+'[1]M17 Caseload &amp; UOS Summary '!F11</f>
        <v>2086</v>
      </c>
      <c r="N20" s="52">
        <f t="shared" si="6"/>
        <v>-431</v>
      </c>
      <c r="O20" s="53">
        <f t="shared" si="6"/>
        <v>-193</v>
      </c>
      <c r="P20" s="53">
        <f t="shared" si="6"/>
        <v>-238</v>
      </c>
      <c r="Q20" s="53">
        <f t="shared" si="6"/>
        <v>0</v>
      </c>
      <c r="R20" s="55">
        <f t="shared" si="6"/>
        <v>-193</v>
      </c>
    </row>
    <row r="21" spans="1:59" s="71" customFormat="1" x14ac:dyDescent="0.25">
      <c r="A21" s="69" t="s">
        <v>36</v>
      </c>
      <c r="B21" s="50" t="s">
        <v>21</v>
      </c>
      <c r="C21" s="70" t="s">
        <v>20</v>
      </c>
      <c r="D21" s="52">
        <f>SUM(E21:G21)</f>
        <v>1627</v>
      </c>
      <c r="E21" s="53">
        <v>31</v>
      </c>
      <c r="F21" s="53">
        <v>1596</v>
      </c>
      <c r="G21" s="53">
        <v>0</v>
      </c>
      <c r="H21" s="54">
        <v>1042</v>
      </c>
      <c r="I21" s="52">
        <f>SUM(J21:L21)</f>
        <v>4189</v>
      </c>
      <c r="J21" s="53">
        <f>([1]IOT!K97)/1000</f>
        <v>90</v>
      </c>
      <c r="K21" s="53">
        <f>([1]IOT!L97+[1]IOT!M97)/1000</f>
        <v>4099</v>
      </c>
      <c r="L21" s="53">
        <f>([1]IOT!N97)/1000</f>
        <v>0</v>
      </c>
      <c r="M21" s="54">
        <f>'[1]M17 Caseload &amp; UOS Summary '!F9</f>
        <v>3309</v>
      </c>
      <c r="N21" s="52">
        <f t="shared" si="6"/>
        <v>2562</v>
      </c>
      <c r="O21" s="53">
        <f t="shared" si="6"/>
        <v>59</v>
      </c>
      <c r="P21" s="53">
        <f t="shared" si="6"/>
        <v>2503</v>
      </c>
      <c r="Q21" s="53">
        <f t="shared" si="6"/>
        <v>0</v>
      </c>
      <c r="R21" s="55">
        <f t="shared" si="6"/>
        <v>2267</v>
      </c>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row>
    <row r="22" spans="1:59" s="25" customFormat="1" x14ac:dyDescent="0.25">
      <c r="A22" s="69" t="s">
        <v>36</v>
      </c>
      <c r="B22" s="50" t="s">
        <v>19</v>
      </c>
      <c r="C22" s="70" t="s">
        <v>18</v>
      </c>
      <c r="D22" s="52">
        <f>SUM(E22:G22)</f>
        <v>577</v>
      </c>
      <c r="E22" s="53">
        <v>0</v>
      </c>
      <c r="F22" s="53">
        <v>292</v>
      </c>
      <c r="G22" s="53">
        <v>285</v>
      </c>
      <c r="H22" s="54">
        <v>293</v>
      </c>
      <c r="I22" s="52">
        <f>SUM(J22:L22)</f>
        <v>301</v>
      </c>
      <c r="J22" s="53">
        <f>([1]IOT!K99)/1000</f>
        <v>0</v>
      </c>
      <c r="K22" s="53">
        <f>([1]IOT!L99+[1]IOT!M99)/1000</f>
        <v>152</v>
      </c>
      <c r="L22" s="53">
        <f>([1]IOT!N99)/1000</f>
        <v>149</v>
      </c>
      <c r="M22" s="54">
        <f>'[1]M17 Caseload &amp; UOS Summary '!F12</f>
        <v>138</v>
      </c>
      <c r="N22" s="52">
        <f t="shared" ref="N22:R23" si="7">I22-D22</f>
        <v>-276</v>
      </c>
      <c r="O22" s="53">
        <f t="shared" si="7"/>
        <v>0</v>
      </c>
      <c r="P22" s="53">
        <f t="shared" si="7"/>
        <v>-140</v>
      </c>
      <c r="Q22" s="53">
        <f t="shared" si="7"/>
        <v>-136</v>
      </c>
      <c r="R22" s="55">
        <f t="shared" si="7"/>
        <v>-155</v>
      </c>
    </row>
    <row r="23" spans="1:59" s="25" customFormat="1" ht="16.5" thickBot="1" x14ac:dyDescent="0.3">
      <c r="A23" s="72" t="s">
        <v>36</v>
      </c>
      <c r="B23" s="56" t="s">
        <v>19</v>
      </c>
      <c r="C23" s="73" t="s">
        <v>17</v>
      </c>
      <c r="D23" s="58">
        <f>SUM(E23:G23)</f>
        <v>156</v>
      </c>
      <c r="E23" s="59">
        <v>3</v>
      </c>
      <c r="F23" s="59">
        <v>153</v>
      </c>
      <c r="G23" s="59">
        <v>0</v>
      </c>
      <c r="H23" s="60">
        <v>79</v>
      </c>
      <c r="I23" s="58">
        <f>SUM(J23:L23)</f>
        <v>325</v>
      </c>
      <c r="J23" s="59">
        <f>([1]IOT!K100)/1000</f>
        <v>6</v>
      </c>
      <c r="K23" s="59">
        <f>([1]IOT!L100+[1]IOT!M100)/1000</f>
        <v>319</v>
      </c>
      <c r="L23" s="59">
        <f>([1]IOT!N100)/1000</f>
        <v>0</v>
      </c>
      <c r="M23" s="60">
        <f>'[1]M17 Caseload &amp; UOS Summary '!F13</f>
        <v>207</v>
      </c>
      <c r="N23" s="58">
        <f t="shared" si="7"/>
        <v>169</v>
      </c>
      <c r="O23" s="59">
        <f t="shared" si="7"/>
        <v>3</v>
      </c>
      <c r="P23" s="59">
        <f t="shared" si="7"/>
        <v>166</v>
      </c>
      <c r="Q23" s="59">
        <f t="shared" si="7"/>
        <v>0</v>
      </c>
      <c r="R23" s="61">
        <f t="shared" si="7"/>
        <v>128</v>
      </c>
    </row>
    <row r="24" spans="1:59" s="25" customFormat="1" ht="18.75" x14ac:dyDescent="0.25">
      <c r="A24" s="69" t="s">
        <v>35</v>
      </c>
      <c r="B24" s="74" t="s">
        <v>48</v>
      </c>
      <c r="C24" s="63"/>
      <c r="D24" s="75">
        <f t="shared" ref="D24:M24" si="8">SUM(D25:D26)</f>
        <v>1833</v>
      </c>
      <c r="E24" s="76">
        <f t="shared" si="8"/>
        <v>7</v>
      </c>
      <c r="F24" s="76">
        <f t="shared" si="8"/>
        <v>1113</v>
      </c>
      <c r="G24" s="76">
        <f t="shared" si="8"/>
        <v>713</v>
      </c>
      <c r="H24" s="77">
        <f t="shared" si="8"/>
        <v>410</v>
      </c>
      <c r="I24" s="75">
        <f t="shared" si="8"/>
        <v>1980</v>
      </c>
      <c r="J24" s="76">
        <f t="shared" si="8"/>
        <v>18</v>
      </c>
      <c r="K24" s="76">
        <f t="shared" si="8"/>
        <v>1463</v>
      </c>
      <c r="L24" s="76">
        <f t="shared" si="8"/>
        <v>499</v>
      </c>
      <c r="M24" s="77">
        <f t="shared" si="8"/>
        <v>423</v>
      </c>
      <c r="N24" s="75">
        <f t="shared" ref="N24:R26" si="9">I24-D24</f>
        <v>147</v>
      </c>
      <c r="O24" s="76">
        <f t="shared" si="9"/>
        <v>11</v>
      </c>
      <c r="P24" s="76">
        <f t="shared" si="9"/>
        <v>350</v>
      </c>
      <c r="Q24" s="76">
        <f t="shared" si="9"/>
        <v>-214</v>
      </c>
      <c r="R24" s="78">
        <f t="shared" si="9"/>
        <v>13</v>
      </c>
    </row>
    <row r="25" spans="1:59" x14ac:dyDescent="0.25">
      <c r="A25" s="69" t="s">
        <v>35</v>
      </c>
      <c r="B25" s="69" t="s">
        <v>19</v>
      </c>
      <c r="C25" s="51" t="s">
        <v>18</v>
      </c>
      <c r="D25" s="52">
        <f>SUM(E25:G25)</f>
        <v>1444</v>
      </c>
      <c r="E25" s="53">
        <v>0</v>
      </c>
      <c r="F25" s="53">
        <v>731</v>
      </c>
      <c r="G25" s="53">
        <v>713</v>
      </c>
      <c r="H25" s="54">
        <v>323</v>
      </c>
      <c r="I25" s="52">
        <f>SUM(J25:L25)</f>
        <v>1009</v>
      </c>
      <c r="J25" s="53">
        <f>([1]RTS!C100)/1000</f>
        <v>0</v>
      </c>
      <c r="K25" s="53">
        <f>([1]RTS!D100+[1]RTS!E100)/1000</f>
        <v>510</v>
      </c>
      <c r="L25" s="53">
        <f>([1]RTS!F100)/1000</f>
        <v>499</v>
      </c>
      <c r="M25" s="54">
        <f>'[1]M17 Caseload &amp; UOS Summary '!F26</f>
        <v>152</v>
      </c>
      <c r="N25" s="52">
        <f t="shared" si="9"/>
        <v>-435</v>
      </c>
      <c r="O25" s="53">
        <f t="shared" si="9"/>
        <v>0</v>
      </c>
      <c r="P25" s="53">
        <f t="shared" si="9"/>
        <v>-221</v>
      </c>
      <c r="Q25" s="53">
        <f t="shared" si="9"/>
        <v>-214</v>
      </c>
      <c r="R25" s="55">
        <f t="shared" si="9"/>
        <v>-171</v>
      </c>
    </row>
    <row r="26" spans="1:59" ht="16.5" thickBot="1" x14ac:dyDescent="0.3">
      <c r="A26" s="69" t="s">
        <v>35</v>
      </c>
      <c r="B26" s="69" t="s">
        <v>19</v>
      </c>
      <c r="C26" s="51" t="s">
        <v>20</v>
      </c>
      <c r="D26" s="52">
        <f>SUM(E26:G26)</f>
        <v>389</v>
      </c>
      <c r="E26" s="53">
        <v>7</v>
      </c>
      <c r="F26" s="53">
        <v>382</v>
      </c>
      <c r="G26" s="53">
        <v>0</v>
      </c>
      <c r="H26" s="54">
        <v>87</v>
      </c>
      <c r="I26" s="52">
        <f>SUM(J26:L26)</f>
        <v>971</v>
      </c>
      <c r="J26" s="53">
        <f>([1]RTS!C101)/1000</f>
        <v>18</v>
      </c>
      <c r="K26" s="53">
        <f>([1]RTS!D101+[1]RTS!E101)/1000</f>
        <v>953</v>
      </c>
      <c r="L26" s="53">
        <f>([1]RTS!F101)/1000</f>
        <v>0</v>
      </c>
      <c r="M26" s="54">
        <f>'[1]M17 Caseload &amp; UOS Summary '!F27</f>
        <v>271</v>
      </c>
      <c r="N26" s="52">
        <f t="shared" si="9"/>
        <v>582</v>
      </c>
      <c r="O26" s="53">
        <f t="shared" si="9"/>
        <v>11</v>
      </c>
      <c r="P26" s="53">
        <f t="shared" si="9"/>
        <v>571</v>
      </c>
      <c r="Q26" s="53">
        <f t="shared" si="9"/>
        <v>0</v>
      </c>
      <c r="R26" s="55">
        <f t="shared" si="9"/>
        <v>184</v>
      </c>
    </row>
    <row r="27" spans="1:59" s="25" customFormat="1" ht="18.75" x14ac:dyDescent="0.25">
      <c r="A27" s="43" t="s">
        <v>34</v>
      </c>
      <c r="B27" s="62" t="s">
        <v>49</v>
      </c>
      <c r="C27" s="63"/>
      <c r="D27" s="46">
        <f t="shared" ref="D27:M27" si="10">SUM(D28:D31)</f>
        <v>23669</v>
      </c>
      <c r="E27" s="47">
        <f t="shared" si="10"/>
        <v>3115</v>
      </c>
      <c r="F27" s="47">
        <f t="shared" si="10"/>
        <v>16749</v>
      </c>
      <c r="G27" s="47">
        <f t="shared" si="10"/>
        <v>3805</v>
      </c>
      <c r="H27" s="79">
        <f t="shared" si="10"/>
        <v>0</v>
      </c>
      <c r="I27" s="46">
        <f t="shared" si="10"/>
        <v>24505</v>
      </c>
      <c r="J27" s="47">
        <f t="shared" si="10"/>
        <v>4162</v>
      </c>
      <c r="K27" s="47">
        <f t="shared" si="10"/>
        <v>17341</v>
      </c>
      <c r="L27" s="47">
        <f t="shared" si="10"/>
        <v>3002</v>
      </c>
      <c r="M27" s="80">
        <f t="shared" si="10"/>
        <v>0</v>
      </c>
      <c r="N27" s="46">
        <f t="shared" ref="N27:R29" si="11">I27-D27</f>
        <v>836</v>
      </c>
      <c r="O27" s="47">
        <f t="shared" si="11"/>
        <v>1047</v>
      </c>
      <c r="P27" s="47">
        <f t="shared" si="11"/>
        <v>592</v>
      </c>
      <c r="Q27" s="47">
        <f t="shared" si="11"/>
        <v>-803</v>
      </c>
      <c r="R27" s="81">
        <f t="shared" si="11"/>
        <v>0</v>
      </c>
    </row>
    <row r="28" spans="1:59" s="25" customFormat="1" x14ac:dyDescent="0.25">
      <c r="A28" s="69" t="s">
        <v>34</v>
      </c>
      <c r="B28" s="50" t="s">
        <v>21</v>
      </c>
      <c r="C28" s="51" t="s">
        <v>18</v>
      </c>
      <c r="D28" s="52">
        <f>SUM(E28:G28)</f>
        <v>13197</v>
      </c>
      <c r="E28" s="53">
        <v>2948</v>
      </c>
      <c r="F28" s="53">
        <v>6639</v>
      </c>
      <c r="G28" s="53">
        <v>3610</v>
      </c>
      <c r="H28" s="54">
        <v>0</v>
      </c>
      <c r="I28" s="52">
        <f>SUM(J28:L28)</f>
        <v>13611</v>
      </c>
      <c r="J28" s="53">
        <f>('[2]EMBER TABLE'!E15)/1000</f>
        <v>3949</v>
      </c>
      <c r="K28" s="53">
        <f>('[2]EMBER TABLE'!C15+'[2]EMBER TABLE'!D15)/1000</f>
        <v>6848</v>
      </c>
      <c r="L28" s="53">
        <f>('[2]EMBER TABLE'!F15)/1000</f>
        <v>2814</v>
      </c>
      <c r="M28" s="54">
        <v>0</v>
      </c>
      <c r="N28" s="52">
        <f t="shared" si="11"/>
        <v>414</v>
      </c>
      <c r="O28" s="53">
        <f t="shared" si="11"/>
        <v>1001</v>
      </c>
      <c r="P28" s="53">
        <f t="shared" si="11"/>
        <v>209</v>
      </c>
      <c r="Q28" s="53">
        <f t="shared" si="11"/>
        <v>-796</v>
      </c>
      <c r="R28" s="82">
        <f t="shared" si="11"/>
        <v>0</v>
      </c>
    </row>
    <row r="29" spans="1:59" s="25" customFormat="1" x14ac:dyDescent="0.25">
      <c r="A29" s="69" t="s">
        <v>34</v>
      </c>
      <c r="B29" s="50" t="s">
        <v>21</v>
      </c>
      <c r="C29" s="51" t="s">
        <v>20</v>
      </c>
      <c r="D29" s="52">
        <f>SUM(E29:G29)</f>
        <v>10199</v>
      </c>
      <c r="E29" s="53">
        <v>166</v>
      </c>
      <c r="F29" s="53">
        <v>9944</v>
      </c>
      <c r="G29" s="53">
        <v>89</v>
      </c>
      <c r="H29" s="54">
        <v>0</v>
      </c>
      <c r="I29" s="52">
        <f>SUM(J29:L29)</f>
        <v>10545</v>
      </c>
      <c r="J29" s="53">
        <f>('[2]EMBER TABLE'!E16)/1000</f>
        <v>211</v>
      </c>
      <c r="K29" s="53">
        <f>('[2]EMBER TABLE'!C16+'[2]EMBER TABLE'!D16)/1000</f>
        <v>10282</v>
      </c>
      <c r="L29" s="53">
        <f>('[2]EMBER TABLE'!F16)/1000</f>
        <v>52</v>
      </c>
      <c r="M29" s="54">
        <v>0</v>
      </c>
      <c r="N29" s="52">
        <f t="shared" si="11"/>
        <v>346</v>
      </c>
      <c r="O29" s="53">
        <f t="shared" si="11"/>
        <v>45</v>
      </c>
      <c r="P29" s="53">
        <f t="shared" si="11"/>
        <v>338</v>
      </c>
      <c r="Q29" s="53">
        <f t="shared" si="11"/>
        <v>-37</v>
      </c>
      <c r="R29" s="82">
        <f t="shared" si="11"/>
        <v>0</v>
      </c>
    </row>
    <row r="30" spans="1:59" s="25" customFormat="1" x14ac:dyDescent="0.25">
      <c r="A30" s="69" t="s">
        <v>34</v>
      </c>
      <c r="B30" s="50" t="s">
        <v>19</v>
      </c>
      <c r="C30" s="51" t="s">
        <v>18</v>
      </c>
      <c r="D30" s="52">
        <f>SUM(E30:G30)</f>
        <v>215</v>
      </c>
      <c r="E30" s="53">
        <v>0</v>
      </c>
      <c r="F30" s="53">
        <v>109</v>
      </c>
      <c r="G30" s="53">
        <v>106</v>
      </c>
      <c r="H30" s="54">
        <v>0</v>
      </c>
      <c r="I30" s="52">
        <f>SUM(J30:L30)</f>
        <v>275</v>
      </c>
      <c r="J30" s="53">
        <f>('[2]EMBER TABLE'!E18)/1000</f>
        <v>0</v>
      </c>
      <c r="K30" s="53">
        <f>('[2]EMBER TABLE'!C18+'[2]EMBER TABLE'!D18)/1000</f>
        <v>139</v>
      </c>
      <c r="L30" s="53">
        <f>('[2]EMBER TABLE'!F18)/1000</f>
        <v>136</v>
      </c>
      <c r="M30" s="54">
        <v>0</v>
      </c>
      <c r="N30" s="52">
        <f t="shared" ref="N30:R31" si="12">I30-D30</f>
        <v>60</v>
      </c>
      <c r="O30" s="53">
        <f t="shared" si="12"/>
        <v>0</v>
      </c>
      <c r="P30" s="53">
        <f t="shared" si="12"/>
        <v>30</v>
      </c>
      <c r="Q30" s="53">
        <f t="shared" si="12"/>
        <v>30</v>
      </c>
      <c r="R30" s="82">
        <f t="shared" si="12"/>
        <v>0</v>
      </c>
    </row>
    <row r="31" spans="1:59" s="25" customFormat="1" ht="16.5" thickBot="1" x14ac:dyDescent="0.3">
      <c r="A31" s="72" t="s">
        <v>34</v>
      </c>
      <c r="B31" s="50" t="s">
        <v>19</v>
      </c>
      <c r="C31" s="57" t="s">
        <v>17</v>
      </c>
      <c r="D31" s="58">
        <f>SUM(E31:G31)</f>
        <v>58</v>
      </c>
      <c r="E31" s="59">
        <v>1</v>
      </c>
      <c r="F31" s="59">
        <v>57</v>
      </c>
      <c r="G31" s="59">
        <v>0</v>
      </c>
      <c r="H31" s="60">
        <v>0</v>
      </c>
      <c r="I31" s="58">
        <f>SUM(J31:L31)</f>
        <v>74</v>
      </c>
      <c r="J31" s="59">
        <f>('[2]EMBER TABLE'!E19)/1000</f>
        <v>2</v>
      </c>
      <c r="K31" s="59">
        <f>('[2]EMBER TABLE'!C19+'[2]EMBER TABLE'!D19)/1000</f>
        <v>72</v>
      </c>
      <c r="L31" s="59">
        <f>('[2]EMBER TABLE'!F19)/1000</f>
        <v>0</v>
      </c>
      <c r="M31" s="60">
        <v>0</v>
      </c>
      <c r="N31" s="58">
        <f t="shared" si="12"/>
        <v>16</v>
      </c>
      <c r="O31" s="59">
        <f t="shared" si="12"/>
        <v>1</v>
      </c>
      <c r="P31" s="59">
        <f t="shared" si="12"/>
        <v>15</v>
      </c>
      <c r="Q31" s="59">
        <f t="shared" si="12"/>
        <v>0</v>
      </c>
      <c r="R31" s="83">
        <f t="shared" si="12"/>
        <v>0</v>
      </c>
    </row>
    <row r="32" spans="1:59" s="25" customFormat="1" ht="18.75" x14ac:dyDescent="0.25">
      <c r="A32" s="43" t="s">
        <v>33</v>
      </c>
      <c r="B32" s="62" t="s">
        <v>50</v>
      </c>
      <c r="C32" s="63"/>
      <c r="D32" s="46">
        <f t="shared" ref="D32:M32" si="13">SUM(D33:D36)</f>
        <v>0</v>
      </c>
      <c r="E32" s="47">
        <f t="shared" si="13"/>
        <v>0</v>
      </c>
      <c r="F32" s="47">
        <f t="shared" si="13"/>
        <v>0</v>
      </c>
      <c r="G32" s="47">
        <f t="shared" si="13"/>
        <v>0</v>
      </c>
      <c r="H32" s="84">
        <f t="shared" si="13"/>
        <v>0</v>
      </c>
      <c r="I32" s="46">
        <f t="shared" si="13"/>
        <v>0</v>
      </c>
      <c r="J32" s="47">
        <f t="shared" si="13"/>
        <v>0</v>
      </c>
      <c r="K32" s="47">
        <f t="shared" si="13"/>
        <v>0</v>
      </c>
      <c r="L32" s="47">
        <f t="shared" si="13"/>
        <v>0</v>
      </c>
      <c r="M32" s="48">
        <f t="shared" si="13"/>
        <v>0</v>
      </c>
      <c r="N32" s="46">
        <f t="shared" ref="N32:O34" si="14">I32-D32</f>
        <v>0</v>
      </c>
      <c r="O32" s="47">
        <f t="shared" si="14"/>
        <v>0</v>
      </c>
      <c r="P32" s="47">
        <f t="shared" ref="P32:R34" si="15">K32-F32</f>
        <v>0</v>
      </c>
      <c r="Q32" s="47">
        <f t="shared" si="15"/>
        <v>0</v>
      </c>
      <c r="R32" s="49">
        <f t="shared" si="15"/>
        <v>0</v>
      </c>
      <c r="S32" s="64"/>
    </row>
    <row r="33" spans="1:59" s="25" customFormat="1" x14ac:dyDescent="0.25">
      <c r="A33" s="69" t="s">
        <v>33</v>
      </c>
      <c r="B33" s="70" t="s">
        <v>21</v>
      </c>
      <c r="C33" s="70" t="s">
        <v>18</v>
      </c>
      <c r="D33" s="52">
        <f t="shared" ref="D33:D39" si="16">SUM(E33:G33)</f>
        <v>0</v>
      </c>
      <c r="E33" s="53">
        <v>0</v>
      </c>
      <c r="F33" s="53">
        <v>0</v>
      </c>
      <c r="G33" s="53">
        <v>0</v>
      </c>
      <c r="H33" s="55">
        <v>0</v>
      </c>
      <c r="I33" s="52">
        <f t="shared" ref="I33:I39" si="17">SUM(J33:L33)</f>
        <v>0</v>
      </c>
      <c r="J33" s="53">
        <v>0</v>
      </c>
      <c r="K33" s="53">
        <v>0</v>
      </c>
      <c r="L33" s="53">
        <v>0</v>
      </c>
      <c r="M33" s="54">
        <v>0</v>
      </c>
      <c r="N33" s="52">
        <f t="shared" si="14"/>
        <v>0</v>
      </c>
      <c r="O33" s="53">
        <f t="shared" si="14"/>
        <v>0</v>
      </c>
      <c r="P33" s="53">
        <f t="shared" si="15"/>
        <v>0</v>
      </c>
      <c r="Q33" s="53">
        <f t="shared" si="15"/>
        <v>0</v>
      </c>
      <c r="R33" s="78">
        <f t="shared" si="15"/>
        <v>0</v>
      </c>
      <c r="S33" s="64"/>
    </row>
    <row r="34" spans="1:59" s="25" customFormat="1" x14ac:dyDescent="0.25">
      <c r="A34" s="69" t="s">
        <v>33</v>
      </c>
      <c r="B34" s="70" t="s">
        <v>21</v>
      </c>
      <c r="C34" s="70" t="s">
        <v>20</v>
      </c>
      <c r="D34" s="52">
        <f t="shared" si="16"/>
        <v>0</v>
      </c>
      <c r="E34" s="53">
        <v>0</v>
      </c>
      <c r="F34" s="53">
        <v>0</v>
      </c>
      <c r="G34" s="53">
        <v>0</v>
      </c>
      <c r="H34" s="55">
        <v>0</v>
      </c>
      <c r="I34" s="52">
        <f t="shared" si="17"/>
        <v>0</v>
      </c>
      <c r="J34" s="53">
        <v>0</v>
      </c>
      <c r="K34" s="53">
        <v>0</v>
      </c>
      <c r="L34" s="53">
        <v>0</v>
      </c>
      <c r="M34" s="54">
        <v>0</v>
      </c>
      <c r="N34" s="52">
        <f t="shared" si="14"/>
        <v>0</v>
      </c>
      <c r="O34" s="53">
        <f t="shared" si="14"/>
        <v>0</v>
      </c>
      <c r="P34" s="53">
        <f t="shared" si="15"/>
        <v>0</v>
      </c>
      <c r="Q34" s="53">
        <f t="shared" si="15"/>
        <v>0</v>
      </c>
      <c r="R34" s="78">
        <f t="shared" si="15"/>
        <v>0</v>
      </c>
      <c r="S34" s="64"/>
    </row>
    <row r="35" spans="1:59" s="25" customFormat="1" x14ac:dyDescent="0.25">
      <c r="A35" s="69" t="s">
        <v>33</v>
      </c>
      <c r="B35" s="50" t="s">
        <v>19</v>
      </c>
      <c r="C35" s="70" t="s">
        <v>18</v>
      </c>
      <c r="D35" s="52">
        <f t="shared" si="16"/>
        <v>0</v>
      </c>
      <c r="E35" s="53">
        <v>0</v>
      </c>
      <c r="F35" s="53">
        <v>0</v>
      </c>
      <c r="G35" s="53">
        <v>0</v>
      </c>
      <c r="H35" s="55">
        <v>0</v>
      </c>
      <c r="I35" s="52">
        <f t="shared" si="17"/>
        <v>0</v>
      </c>
      <c r="J35" s="53">
        <v>0</v>
      </c>
      <c r="K35" s="53">
        <v>0</v>
      </c>
      <c r="L35" s="53">
        <v>0</v>
      </c>
      <c r="M35" s="54">
        <v>0</v>
      </c>
      <c r="N35" s="52">
        <f t="shared" ref="N35:R36" si="18">I35-D35</f>
        <v>0</v>
      </c>
      <c r="O35" s="53">
        <f t="shared" si="18"/>
        <v>0</v>
      </c>
      <c r="P35" s="53">
        <f t="shared" si="18"/>
        <v>0</v>
      </c>
      <c r="Q35" s="53">
        <f t="shared" si="18"/>
        <v>0</v>
      </c>
      <c r="R35" s="78">
        <f t="shared" si="18"/>
        <v>0</v>
      </c>
      <c r="S35" s="64"/>
    </row>
    <row r="36" spans="1:59" s="25" customFormat="1" ht="16.5" thickBot="1" x14ac:dyDescent="0.3">
      <c r="A36" s="72" t="s">
        <v>33</v>
      </c>
      <c r="B36" s="50" t="s">
        <v>19</v>
      </c>
      <c r="C36" s="73" t="s">
        <v>17</v>
      </c>
      <c r="D36" s="58">
        <f t="shared" si="16"/>
        <v>0</v>
      </c>
      <c r="E36" s="59">
        <v>0</v>
      </c>
      <c r="F36" s="59">
        <v>0</v>
      </c>
      <c r="G36" s="59">
        <v>0</v>
      </c>
      <c r="H36" s="61">
        <v>0</v>
      </c>
      <c r="I36" s="58">
        <f t="shared" si="17"/>
        <v>0</v>
      </c>
      <c r="J36" s="59">
        <v>0</v>
      </c>
      <c r="K36" s="59">
        <v>0</v>
      </c>
      <c r="L36" s="59">
        <v>0</v>
      </c>
      <c r="M36" s="60">
        <v>0</v>
      </c>
      <c r="N36" s="58">
        <f t="shared" si="18"/>
        <v>0</v>
      </c>
      <c r="O36" s="59">
        <f t="shared" si="18"/>
        <v>0</v>
      </c>
      <c r="P36" s="59">
        <f t="shared" si="18"/>
        <v>0</v>
      </c>
      <c r="Q36" s="59">
        <f t="shared" si="18"/>
        <v>0</v>
      </c>
      <c r="R36" s="85">
        <f t="shared" si="18"/>
        <v>0</v>
      </c>
      <c r="S36" s="64"/>
    </row>
    <row r="37" spans="1:59" s="94" customFormat="1" ht="15" customHeight="1" thickBot="1" x14ac:dyDescent="0.3">
      <c r="A37" s="86" t="s">
        <v>32</v>
      </c>
      <c r="B37" s="87" t="s">
        <v>51</v>
      </c>
      <c r="C37" s="88"/>
      <c r="D37" s="89">
        <f t="shared" si="16"/>
        <v>3429</v>
      </c>
      <c r="E37" s="90">
        <v>0</v>
      </c>
      <c r="F37" s="90">
        <v>3036</v>
      </c>
      <c r="G37" s="90">
        <v>393</v>
      </c>
      <c r="H37" s="91">
        <v>0</v>
      </c>
      <c r="I37" s="89">
        <f t="shared" si="17"/>
        <v>2999</v>
      </c>
      <c r="J37" s="90">
        <v>34</v>
      </c>
      <c r="K37" s="90">
        <v>2965</v>
      </c>
      <c r="L37" s="90">
        <v>0</v>
      </c>
      <c r="M37" s="91">
        <v>0</v>
      </c>
      <c r="N37" s="89">
        <f t="shared" ref="N37:R40" si="19">I37-D37</f>
        <v>-430</v>
      </c>
      <c r="O37" s="90">
        <f t="shared" si="19"/>
        <v>34</v>
      </c>
      <c r="P37" s="90">
        <f t="shared" si="19"/>
        <v>-71</v>
      </c>
      <c r="Q37" s="90">
        <f t="shared" si="19"/>
        <v>-393</v>
      </c>
      <c r="R37" s="92">
        <f t="shared" si="19"/>
        <v>0</v>
      </c>
      <c r="S37" s="93"/>
      <c r="T37" s="93"/>
      <c r="U37" s="93"/>
      <c r="V37" s="93"/>
      <c r="W37" s="93"/>
      <c r="X37" s="93"/>
      <c r="Y37" s="93"/>
      <c r="Z37" s="93"/>
      <c r="AA37" s="93"/>
      <c r="AB37" s="93"/>
      <c r="AC37" s="93"/>
      <c r="AD37" s="93"/>
      <c r="AE37" s="93"/>
      <c r="AF37" s="93"/>
      <c r="AG37" s="93"/>
      <c r="AH37" s="93"/>
      <c r="AI37" s="93"/>
      <c r="AJ37" s="93"/>
      <c r="AK37" s="93"/>
      <c r="AL37" s="93"/>
      <c r="AM37" s="93"/>
      <c r="AN37" s="93"/>
      <c r="AO37" s="93"/>
      <c r="AP37" s="93"/>
      <c r="AQ37" s="93"/>
      <c r="AR37" s="93"/>
      <c r="AS37" s="93"/>
      <c r="AT37" s="93"/>
      <c r="AU37" s="93"/>
      <c r="AV37" s="93"/>
      <c r="AW37" s="93"/>
      <c r="AX37" s="93"/>
      <c r="AY37" s="93"/>
      <c r="AZ37" s="93"/>
      <c r="BA37" s="93"/>
      <c r="BB37" s="93"/>
      <c r="BC37" s="93"/>
      <c r="BD37" s="93"/>
      <c r="BE37" s="93"/>
      <c r="BF37" s="93"/>
      <c r="BG37" s="93"/>
    </row>
    <row r="38" spans="1:59" s="94" customFormat="1" ht="15" customHeight="1" thickBot="1" x14ac:dyDescent="0.3">
      <c r="A38" s="95" t="s">
        <v>31</v>
      </c>
      <c r="B38" s="87" t="s">
        <v>30</v>
      </c>
      <c r="C38" s="88"/>
      <c r="D38" s="89">
        <f t="shared" si="16"/>
        <v>9180</v>
      </c>
      <c r="E38" s="90">
        <v>0</v>
      </c>
      <c r="F38" s="90">
        <v>4590</v>
      </c>
      <c r="G38" s="90">
        <v>4590</v>
      </c>
      <c r="H38" s="91">
        <v>0</v>
      </c>
      <c r="I38" s="89">
        <f t="shared" si="17"/>
        <v>9419</v>
      </c>
      <c r="J38" s="90">
        <v>0</v>
      </c>
      <c r="K38" s="90">
        <v>4710</v>
      </c>
      <c r="L38" s="90">
        <v>4709</v>
      </c>
      <c r="M38" s="91">
        <v>0</v>
      </c>
      <c r="N38" s="89">
        <f t="shared" si="19"/>
        <v>239</v>
      </c>
      <c r="O38" s="90">
        <f t="shared" si="19"/>
        <v>0</v>
      </c>
      <c r="P38" s="90">
        <f t="shared" si="19"/>
        <v>120</v>
      </c>
      <c r="Q38" s="90">
        <f t="shared" si="19"/>
        <v>119</v>
      </c>
      <c r="R38" s="92">
        <f t="shared" si="19"/>
        <v>0</v>
      </c>
      <c r="S38" s="93"/>
      <c r="T38" s="93"/>
      <c r="U38" s="93"/>
      <c r="V38" s="93"/>
      <c r="W38" s="93"/>
      <c r="X38" s="93"/>
      <c r="Y38" s="93"/>
      <c r="Z38" s="93"/>
      <c r="AA38" s="93"/>
      <c r="AB38" s="93"/>
      <c r="AC38" s="93"/>
      <c r="AD38" s="93"/>
      <c r="AE38" s="93"/>
      <c r="AF38" s="93"/>
      <c r="AG38" s="93"/>
      <c r="AH38" s="93"/>
      <c r="AI38" s="93"/>
      <c r="AJ38" s="93"/>
      <c r="AK38" s="93"/>
      <c r="AL38" s="93"/>
      <c r="AM38" s="93"/>
      <c r="AN38" s="93"/>
      <c r="AO38" s="93"/>
      <c r="AP38" s="93"/>
      <c r="AQ38" s="93"/>
      <c r="AR38" s="93"/>
      <c r="AS38" s="93"/>
      <c r="AT38" s="93"/>
      <c r="AU38" s="93"/>
      <c r="AV38" s="93"/>
      <c r="AW38" s="93"/>
      <c r="AX38" s="93"/>
      <c r="AY38" s="93"/>
      <c r="AZ38" s="93"/>
      <c r="BA38" s="93"/>
      <c r="BB38" s="93"/>
      <c r="BC38" s="93"/>
      <c r="BD38" s="93"/>
      <c r="BE38" s="93"/>
      <c r="BF38" s="93"/>
      <c r="BG38" s="93"/>
    </row>
    <row r="39" spans="1:59" s="94" customFormat="1" ht="15" customHeight="1" thickBot="1" x14ac:dyDescent="0.3">
      <c r="A39" s="95" t="s">
        <v>29</v>
      </c>
      <c r="B39" s="87" t="s">
        <v>15</v>
      </c>
      <c r="C39" s="88"/>
      <c r="D39" s="89">
        <f t="shared" si="16"/>
        <v>300</v>
      </c>
      <c r="E39" s="90">
        <v>0</v>
      </c>
      <c r="F39" s="90">
        <v>206</v>
      </c>
      <c r="G39" s="90">
        <v>94</v>
      </c>
      <c r="H39" s="91">
        <v>0</v>
      </c>
      <c r="I39" s="89">
        <f t="shared" si="17"/>
        <v>163</v>
      </c>
      <c r="J39" s="90">
        <v>0</v>
      </c>
      <c r="K39" s="90">
        <v>111</v>
      </c>
      <c r="L39" s="90">
        <v>52</v>
      </c>
      <c r="M39" s="91">
        <v>0</v>
      </c>
      <c r="N39" s="89">
        <f t="shared" si="19"/>
        <v>-137</v>
      </c>
      <c r="O39" s="90">
        <f t="shared" si="19"/>
        <v>0</v>
      </c>
      <c r="P39" s="90">
        <f t="shared" si="19"/>
        <v>-95</v>
      </c>
      <c r="Q39" s="90">
        <f t="shared" si="19"/>
        <v>-42</v>
      </c>
      <c r="R39" s="92">
        <f t="shared" si="19"/>
        <v>0</v>
      </c>
      <c r="S39" s="93"/>
      <c r="T39" s="93"/>
      <c r="U39" s="93"/>
      <c r="V39" s="93"/>
      <c r="W39" s="93"/>
      <c r="X39" s="93"/>
      <c r="Y39" s="93"/>
      <c r="Z39" s="93"/>
      <c r="AA39" s="93"/>
      <c r="AB39" s="93"/>
      <c r="AC39" s="93"/>
      <c r="AD39" s="93"/>
      <c r="AE39" s="93"/>
      <c r="AF39" s="93"/>
      <c r="AG39" s="93"/>
      <c r="AH39" s="93"/>
      <c r="AI39" s="93"/>
      <c r="AJ39" s="93"/>
      <c r="AK39" s="93"/>
      <c r="AL39" s="93"/>
      <c r="AM39" s="93"/>
      <c r="AN39" s="93"/>
      <c r="AO39" s="93"/>
      <c r="AP39" s="93"/>
      <c r="AQ39" s="93"/>
      <c r="AR39" s="93"/>
      <c r="AS39" s="93"/>
      <c r="AT39" s="93"/>
      <c r="AU39" s="93"/>
      <c r="AV39" s="93"/>
      <c r="AW39" s="93"/>
      <c r="AX39" s="93"/>
      <c r="AY39" s="93"/>
      <c r="AZ39" s="93"/>
      <c r="BA39" s="93"/>
      <c r="BB39" s="93"/>
      <c r="BC39" s="93"/>
      <c r="BD39" s="93"/>
      <c r="BE39" s="93"/>
      <c r="BF39" s="93"/>
      <c r="BG39" s="93"/>
    </row>
    <row r="40" spans="1:59" s="102" customFormat="1" ht="15" customHeight="1" thickBot="1" x14ac:dyDescent="0.3">
      <c r="A40" s="96"/>
      <c r="B40" s="97"/>
      <c r="C40" s="98" t="s">
        <v>28</v>
      </c>
      <c r="D40" s="75">
        <f t="shared" ref="D40:M40" si="20">D9+D24+D27+D14+D19+D37+D32+D38+D39</f>
        <v>251827</v>
      </c>
      <c r="E40" s="76">
        <f t="shared" si="20"/>
        <v>6144</v>
      </c>
      <c r="F40" s="76">
        <f t="shared" si="20"/>
        <v>178136</v>
      </c>
      <c r="G40" s="76">
        <f t="shared" si="20"/>
        <v>67547</v>
      </c>
      <c r="H40" s="99">
        <f t="shared" si="20"/>
        <v>81874</v>
      </c>
      <c r="I40" s="76">
        <f t="shared" si="20"/>
        <v>269885</v>
      </c>
      <c r="J40" s="76">
        <f t="shared" si="20"/>
        <v>7700</v>
      </c>
      <c r="K40" s="76">
        <f t="shared" si="20"/>
        <v>202540</v>
      </c>
      <c r="L40" s="76">
        <f t="shared" si="20"/>
        <v>59645</v>
      </c>
      <c r="M40" s="100">
        <f t="shared" si="20"/>
        <v>89116</v>
      </c>
      <c r="N40" s="75">
        <f t="shared" si="19"/>
        <v>18058</v>
      </c>
      <c r="O40" s="76">
        <f t="shared" si="19"/>
        <v>1556</v>
      </c>
      <c r="P40" s="76">
        <f t="shared" si="19"/>
        <v>24404</v>
      </c>
      <c r="Q40" s="76">
        <f t="shared" si="19"/>
        <v>-7902</v>
      </c>
      <c r="R40" s="100">
        <f t="shared" si="19"/>
        <v>7242</v>
      </c>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row>
    <row r="41" spans="1:59" s="102" customFormat="1" ht="15" customHeight="1" x14ac:dyDescent="0.25">
      <c r="A41" s="103"/>
      <c r="B41" s="104"/>
      <c r="C41" s="105" t="s">
        <v>13</v>
      </c>
      <c r="D41" s="106">
        <v>238341</v>
      </c>
      <c r="E41" s="107">
        <v>6129</v>
      </c>
      <c r="F41" s="107">
        <v>170782</v>
      </c>
      <c r="G41" s="107">
        <v>61430</v>
      </c>
      <c r="H41" s="81">
        <f t="shared" ref="H41:M41" si="21">H10+H11+H15+H16+H20+H21+H33+H34+H28+H29</f>
        <v>80469</v>
      </c>
      <c r="I41" s="106">
        <f t="shared" si="21"/>
        <v>253368</v>
      </c>
      <c r="J41" s="107">
        <f t="shared" si="21"/>
        <v>7630</v>
      </c>
      <c r="K41" s="107">
        <f t="shared" si="21"/>
        <v>191836</v>
      </c>
      <c r="L41" s="107">
        <f t="shared" si="21"/>
        <v>53902</v>
      </c>
      <c r="M41" s="81">
        <f t="shared" si="21"/>
        <v>87725</v>
      </c>
      <c r="N41" s="106">
        <f t="shared" ref="N41:R43" si="22">I41-D41</f>
        <v>15027</v>
      </c>
      <c r="O41" s="107">
        <f t="shared" si="22"/>
        <v>1501</v>
      </c>
      <c r="P41" s="107">
        <f t="shared" si="22"/>
        <v>21054</v>
      </c>
      <c r="Q41" s="107">
        <f t="shared" si="22"/>
        <v>-7528</v>
      </c>
      <c r="R41" s="81">
        <f t="shared" si="22"/>
        <v>7256</v>
      </c>
      <c r="S41" s="101"/>
      <c r="T41" s="101"/>
      <c r="U41" s="101"/>
      <c r="V41" s="101"/>
      <c r="W41" s="101"/>
      <c r="X41" s="101"/>
      <c r="Y41" s="101"/>
      <c r="Z41" s="101"/>
      <c r="AA41" s="101"/>
      <c r="AB41" s="101"/>
      <c r="AC41" s="101"/>
      <c r="AD41" s="101"/>
      <c r="AE41" s="101"/>
      <c r="AF41" s="101"/>
      <c r="AG41" s="101"/>
      <c r="AH41" s="101"/>
      <c r="AI41" s="101"/>
      <c r="AJ41" s="101"/>
      <c r="AK41" s="101"/>
      <c r="AL41" s="101"/>
      <c r="AM41" s="101"/>
      <c r="AN41" s="101"/>
      <c r="AO41" s="101"/>
      <c r="AP41" s="101"/>
      <c r="AQ41" s="101"/>
      <c r="AR41" s="101"/>
      <c r="AS41" s="101"/>
      <c r="AT41" s="101"/>
      <c r="AU41" s="101"/>
      <c r="AV41" s="101"/>
      <c r="AW41" s="101"/>
      <c r="AX41" s="101"/>
      <c r="AY41" s="101"/>
      <c r="AZ41" s="101"/>
      <c r="BA41" s="101"/>
      <c r="BB41" s="101"/>
      <c r="BC41" s="101"/>
      <c r="BD41" s="101"/>
      <c r="BE41" s="101"/>
      <c r="BF41" s="101"/>
      <c r="BG41" s="101"/>
    </row>
    <row r="42" spans="1:59" s="94" customFormat="1" ht="15" customHeight="1" x14ac:dyDescent="0.25">
      <c r="A42" s="69"/>
      <c r="B42" s="108"/>
      <c r="C42" s="109" t="s">
        <v>12</v>
      </c>
      <c r="D42" s="110">
        <v>4006</v>
      </c>
      <c r="E42" s="111">
        <v>15</v>
      </c>
      <c r="F42" s="111">
        <v>2558</v>
      </c>
      <c r="G42" s="111">
        <v>1433</v>
      </c>
      <c r="H42" s="82">
        <f t="shared" ref="H42:M42" si="23">H12+H13+H17+H18+H22+H23+H35+H36+H25+H26+H30+H31</f>
        <v>1405</v>
      </c>
      <c r="I42" s="110">
        <f t="shared" si="23"/>
        <v>3936</v>
      </c>
      <c r="J42" s="111">
        <f t="shared" si="23"/>
        <v>36</v>
      </c>
      <c r="K42" s="111">
        <f t="shared" si="23"/>
        <v>2918</v>
      </c>
      <c r="L42" s="111">
        <f t="shared" si="23"/>
        <v>982</v>
      </c>
      <c r="M42" s="82">
        <f t="shared" si="23"/>
        <v>1391</v>
      </c>
      <c r="N42" s="110">
        <f t="shared" si="22"/>
        <v>-70</v>
      </c>
      <c r="O42" s="111">
        <f t="shared" si="22"/>
        <v>21</v>
      </c>
      <c r="P42" s="111">
        <f t="shared" si="22"/>
        <v>360</v>
      </c>
      <c r="Q42" s="111">
        <f t="shared" si="22"/>
        <v>-451</v>
      </c>
      <c r="R42" s="82">
        <f t="shared" si="22"/>
        <v>-14</v>
      </c>
      <c r="S42" s="93"/>
      <c r="T42" s="93"/>
      <c r="U42" s="93"/>
      <c r="V42" s="93"/>
      <c r="W42" s="93"/>
      <c r="X42" s="93"/>
      <c r="Y42" s="93"/>
      <c r="Z42" s="93"/>
      <c r="AA42" s="93"/>
      <c r="AB42" s="93"/>
      <c r="AC42" s="93"/>
      <c r="AD42" s="93"/>
      <c r="AE42" s="93"/>
      <c r="AF42" s="93"/>
      <c r="AG42" s="93"/>
      <c r="AH42" s="93"/>
      <c r="AI42" s="93"/>
      <c r="AJ42" s="93"/>
      <c r="AK42" s="93"/>
      <c r="AL42" s="93"/>
      <c r="AM42" s="93"/>
      <c r="AN42" s="93"/>
      <c r="AO42" s="93"/>
      <c r="AP42" s="93"/>
      <c r="AQ42" s="93"/>
      <c r="AR42" s="93"/>
      <c r="AS42" s="93"/>
      <c r="AT42" s="93"/>
      <c r="AU42" s="93"/>
      <c r="AV42" s="93"/>
      <c r="AW42" s="93"/>
      <c r="AX42" s="93"/>
      <c r="AY42" s="93"/>
      <c r="AZ42" s="93"/>
      <c r="BA42" s="93"/>
      <c r="BB42" s="93"/>
      <c r="BC42" s="93"/>
      <c r="BD42" s="93"/>
      <c r="BE42" s="93"/>
      <c r="BF42" s="93"/>
      <c r="BG42" s="93"/>
    </row>
    <row r="43" spans="1:59" s="93" customFormat="1" ht="15" customHeight="1" x14ac:dyDescent="0.25">
      <c r="A43" s="69"/>
      <c r="B43" s="112"/>
      <c r="C43" s="113" t="s">
        <v>11</v>
      </c>
      <c r="D43" s="52">
        <v>9480</v>
      </c>
      <c r="E43" s="53">
        <v>0</v>
      </c>
      <c r="F43" s="53">
        <v>4796</v>
      </c>
      <c r="G43" s="53">
        <v>4684</v>
      </c>
      <c r="H43" s="82">
        <f t="shared" ref="H43:M43" si="24">H37+H38+H39</f>
        <v>0</v>
      </c>
      <c r="I43" s="52">
        <f t="shared" si="24"/>
        <v>12581</v>
      </c>
      <c r="J43" s="53">
        <f t="shared" si="24"/>
        <v>34</v>
      </c>
      <c r="K43" s="53">
        <f t="shared" si="24"/>
        <v>7786</v>
      </c>
      <c r="L43" s="53">
        <f t="shared" si="24"/>
        <v>4761</v>
      </c>
      <c r="M43" s="82">
        <f t="shared" si="24"/>
        <v>0</v>
      </c>
      <c r="N43" s="110">
        <f t="shared" si="22"/>
        <v>3101</v>
      </c>
      <c r="O43" s="111">
        <f t="shared" si="22"/>
        <v>34</v>
      </c>
      <c r="P43" s="111">
        <f t="shared" si="22"/>
        <v>2990</v>
      </c>
      <c r="Q43" s="111">
        <f t="shared" si="22"/>
        <v>77</v>
      </c>
      <c r="R43" s="82">
        <f t="shared" si="22"/>
        <v>0</v>
      </c>
    </row>
    <row r="44" spans="1:59" s="25" customFormat="1" x14ac:dyDescent="0.25">
      <c r="A44" s="114" t="s">
        <v>10</v>
      </c>
      <c r="B44" s="2"/>
      <c r="C44" s="11"/>
      <c r="D44" s="12"/>
      <c r="E44" s="12"/>
      <c r="F44" s="12"/>
      <c r="G44" s="12"/>
      <c r="H44" s="12"/>
      <c r="I44" s="12"/>
      <c r="J44" s="12"/>
      <c r="K44" s="12"/>
      <c r="L44" s="12"/>
      <c r="M44" s="12"/>
      <c r="N44" s="12"/>
      <c r="O44" s="12"/>
      <c r="P44" s="12"/>
      <c r="Q44" s="12"/>
      <c r="R44" s="12"/>
    </row>
    <row r="45" spans="1:59" x14ac:dyDescent="0.25">
      <c r="A45" s="115" t="s">
        <v>9</v>
      </c>
      <c r="H45" s="13"/>
    </row>
    <row r="46" spans="1:59" ht="15.6" customHeight="1" x14ac:dyDescent="0.25">
      <c r="A46" s="116" t="s">
        <v>8</v>
      </c>
      <c r="B46" s="117" t="s">
        <v>7</v>
      </c>
      <c r="C46" s="15"/>
      <c r="D46" s="15"/>
      <c r="E46" s="15"/>
      <c r="F46" s="15"/>
      <c r="G46" s="15"/>
      <c r="H46" s="15"/>
      <c r="I46" s="15"/>
      <c r="J46" s="15"/>
      <c r="K46" s="15"/>
      <c r="L46" s="15"/>
      <c r="M46" s="15"/>
      <c r="N46" s="15"/>
      <c r="O46" s="15"/>
      <c r="P46" s="15"/>
      <c r="Q46" s="15"/>
      <c r="R46" s="15"/>
    </row>
    <row r="47" spans="1:59" x14ac:dyDescent="0.25">
      <c r="A47" s="116" t="s">
        <v>6</v>
      </c>
      <c r="B47" s="118" t="s">
        <v>5</v>
      </c>
      <c r="C47" s="16"/>
      <c r="D47" s="17"/>
      <c r="E47" s="17"/>
      <c r="F47" s="17"/>
      <c r="G47" s="17"/>
      <c r="H47" s="16"/>
      <c r="I47" s="17"/>
      <c r="J47" s="17"/>
      <c r="K47" s="17"/>
      <c r="L47" s="17"/>
      <c r="M47" s="16"/>
      <c r="N47" s="17"/>
      <c r="O47" s="17"/>
      <c r="P47" s="17"/>
      <c r="Q47" s="17"/>
      <c r="R47" s="18"/>
    </row>
    <row r="48" spans="1:59" x14ac:dyDescent="0.25">
      <c r="A48" s="116" t="s">
        <v>4</v>
      </c>
      <c r="B48" s="118" t="s">
        <v>52</v>
      </c>
      <c r="C48" s="16"/>
      <c r="D48" s="17"/>
      <c r="E48" s="17"/>
      <c r="F48" s="17"/>
      <c r="G48" s="17"/>
      <c r="H48" s="16"/>
      <c r="I48" s="17"/>
      <c r="J48" s="17"/>
      <c r="K48" s="17"/>
      <c r="L48" s="17"/>
      <c r="M48" s="16"/>
      <c r="N48" s="17"/>
      <c r="O48" s="17"/>
      <c r="P48" s="17"/>
      <c r="Q48" s="17"/>
      <c r="R48" s="18"/>
    </row>
    <row r="49" spans="1:59" x14ac:dyDescent="0.25">
      <c r="A49" s="116" t="s">
        <v>3</v>
      </c>
      <c r="B49" s="118" t="s">
        <v>2</v>
      </c>
      <c r="C49" s="16"/>
      <c r="D49" s="17"/>
      <c r="E49" s="17"/>
      <c r="F49" s="17"/>
      <c r="G49" s="17"/>
      <c r="H49" s="16"/>
      <c r="I49" s="17"/>
      <c r="J49" s="17"/>
      <c r="K49" s="17"/>
      <c r="L49" s="17"/>
      <c r="M49" s="16"/>
      <c r="N49" s="17"/>
      <c r="O49" s="17"/>
      <c r="P49" s="17"/>
      <c r="Q49" s="17"/>
      <c r="R49" s="18"/>
    </row>
    <row r="50" spans="1:59" x14ac:dyDescent="0.25">
      <c r="A50" s="116" t="s">
        <v>1</v>
      </c>
      <c r="B50" s="118" t="s">
        <v>0</v>
      </c>
      <c r="C50" s="16"/>
      <c r="D50" s="17"/>
      <c r="E50" s="17"/>
      <c r="F50" s="17"/>
      <c r="G50" s="17"/>
      <c r="H50" s="16"/>
      <c r="I50" s="17"/>
      <c r="J50" s="17"/>
      <c r="K50" s="17"/>
      <c r="L50" s="17"/>
      <c r="M50" s="16"/>
      <c r="N50" s="17"/>
      <c r="O50" s="17"/>
      <c r="P50" s="17"/>
      <c r="Q50" s="17"/>
      <c r="R50" s="18"/>
    </row>
    <row r="51" spans="1:59" x14ac:dyDescent="0.25">
      <c r="A51" s="27" t="s">
        <v>26</v>
      </c>
      <c r="B51" s="202"/>
      <c r="C51" s="203"/>
      <c r="D51" s="204"/>
      <c r="E51" s="204"/>
      <c r="F51" s="204"/>
      <c r="G51" s="19"/>
      <c r="H51" s="202"/>
      <c r="I51" s="19"/>
      <c r="J51" s="19"/>
      <c r="K51" s="19"/>
      <c r="L51" s="19"/>
      <c r="M51" s="202"/>
      <c r="N51" s="19"/>
      <c r="O51" s="19"/>
      <c r="P51" s="19"/>
      <c r="Q51" s="19"/>
    </row>
    <row r="52" spans="1:59" x14ac:dyDescent="0.25">
      <c r="A52" s="28" t="s">
        <v>40</v>
      </c>
      <c r="B52" s="29"/>
      <c r="C52" s="194"/>
      <c r="D52" s="194"/>
      <c r="E52" s="194"/>
      <c r="F52" s="194"/>
      <c r="G52" s="194"/>
      <c r="H52" s="194"/>
      <c r="I52" s="194"/>
      <c r="J52" s="194"/>
      <c r="K52" s="194"/>
      <c r="L52" s="194"/>
      <c r="M52" s="194"/>
      <c r="N52" s="194"/>
      <c r="O52" s="194"/>
      <c r="P52" s="194"/>
      <c r="Q52" s="194"/>
      <c r="R52" s="195"/>
    </row>
    <row r="53" spans="1:59" s="35" customFormat="1" x14ac:dyDescent="0.25">
      <c r="A53" s="119" t="s">
        <v>25</v>
      </c>
      <c r="B53" s="196"/>
      <c r="C53" s="197"/>
      <c r="D53" s="120" t="s">
        <v>72</v>
      </c>
      <c r="E53" s="198"/>
      <c r="F53" s="198"/>
      <c r="G53" s="198"/>
      <c r="H53" s="199"/>
      <c r="I53" s="120" t="s">
        <v>73</v>
      </c>
      <c r="J53" s="198"/>
      <c r="K53" s="198"/>
      <c r="L53" s="198"/>
      <c r="M53" s="199"/>
      <c r="N53" s="121" t="s">
        <v>74</v>
      </c>
      <c r="O53" s="200"/>
      <c r="P53" s="200"/>
      <c r="Q53" s="200"/>
      <c r="R53" s="201"/>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row>
    <row r="54" spans="1:59" s="35" customFormat="1" ht="19.5" thickBot="1" x14ac:dyDescent="0.3">
      <c r="A54" s="122" t="s">
        <v>23</v>
      </c>
      <c r="B54" s="123" t="s">
        <v>39</v>
      </c>
      <c r="C54" s="124" t="s">
        <v>22</v>
      </c>
      <c r="D54" s="38" t="s">
        <v>54</v>
      </c>
      <c r="E54" s="39" t="s">
        <v>55</v>
      </c>
      <c r="F54" s="39" t="s">
        <v>56</v>
      </c>
      <c r="G54" s="40" t="s">
        <v>57</v>
      </c>
      <c r="H54" s="41" t="s">
        <v>58</v>
      </c>
      <c r="I54" s="38" t="s">
        <v>75</v>
      </c>
      <c r="J54" s="39" t="s">
        <v>76</v>
      </c>
      <c r="K54" s="39" t="s">
        <v>77</v>
      </c>
      <c r="L54" s="40" t="s">
        <v>78</v>
      </c>
      <c r="M54" s="41" t="s">
        <v>79</v>
      </c>
      <c r="N54" s="38" t="s">
        <v>67</v>
      </c>
      <c r="O54" s="39" t="s">
        <v>68</v>
      </c>
      <c r="P54" s="39" t="s">
        <v>69</v>
      </c>
      <c r="Q54" s="40" t="s">
        <v>70</v>
      </c>
      <c r="R54" s="125" t="s">
        <v>80</v>
      </c>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row>
    <row r="55" spans="1:59" ht="18.75" x14ac:dyDescent="0.25">
      <c r="A55" s="69" t="s">
        <v>38</v>
      </c>
      <c r="B55" s="67" t="s">
        <v>46</v>
      </c>
      <c r="C55" s="205"/>
      <c r="D55" s="46">
        <f xml:space="preserve"> SUM(D56:D59)</f>
        <v>188472</v>
      </c>
      <c r="E55" s="47">
        <f xml:space="preserve"> SUM(E56:E59)</f>
        <v>3917</v>
      </c>
      <c r="F55" s="47">
        <f xml:space="preserve"> SUM(F56:F59)</f>
        <v>131807</v>
      </c>
      <c r="G55" s="47">
        <f xml:space="preserve"> SUM(G56:G59)</f>
        <v>52748</v>
      </c>
      <c r="H55" s="48">
        <f>SUM(H56:H59)</f>
        <v>46487</v>
      </c>
      <c r="I55" s="46">
        <f xml:space="preserve"> SUM(I56:I59)</f>
        <v>205273</v>
      </c>
      <c r="J55" s="47">
        <f xml:space="preserve"> SUM(J56:J59)</f>
        <v>5326</v>
      </c>
      <c r="K55" s="47">
        <f xml:space="preserve"> SUM(K56:K59)</f>
        <v>153245</v>
      </c>
      <c r="L55" s="47">
        <f xml:space="preserve"> SUM(L56:L59)</f>
        <v>46702</v>
      </c>
      <c r="M55" s="48">
        <f>SUM(M56:M59)</f>
        <v>49669</v>
      </c>
      <c r="N55" s="46">
        <f t="shared" ref="N55:R57" si="25">I55-D55</f>
        <v>16801</v>
      </c>
      <c r="O55" s="47">
        <f t="shared" si="25"/>
        <v>1409</v>
      </c>
      <c r="P55" s="47">
        <f t="shared" si="25"/>
        <v>21438</v>
      </c>
      <c r="Q55" s="47">
        <f t="shared" si="25"/>
        <v>-6046</v>
      </c>
      <c r="R55" s="48">
        <f t="shared" si="25"/>
        <v>3182</v>
      </c>
      <c r="S55" s="126"/>
    </row>
    <row r="56" spans="1:59" x14ac:dyDescent="0.25">
      <c r="A56" s="69" t="s">
        <v>38</v>
      </c>
      <c r="B56" s="127" t="s">
        <v>21</v>
      </c>
      <c r="C56" s="51" t="s">
        <v>18</v>
      </c>
      <c r="D56" s="52">
        <f>SUM(E56:G56)</f>
        <v>105756</v>
      </c>
      <c r="E56" s="53">
        <v>0</v>
      </c>
      <c r="F56" s="53">
        <v>53223</v>
      </c>
      <c r="G56" s="53">
        <v>52533</v>
      </c>
      <c r="H56" s="54">
        <v>26105</v>
      </c>
      <c r="I56" s="52">
        <f>SUM(J56:L56)</f>
        <v>93785</v>
      </c>
      <c r="J56" s="53">
        <f>([1]NTP!K146)/1000</f>
        <v>0</v>
      </c>
      <c r="K56" s="53">
        <f>([1]NTP!L146+[1]NTP!M146)/1000</f>
        <v>47207</v>
      </c>
      <c r="L56" s="53">
        <f>([1]NTP!N146)/1000</f>
        <v>46578</v>
      </c>
      <c r="M56" s="54">
        <f>'[1]M17 Caseload &amp; UOS Summary '!G20+'[1]M17 Caseload &amp; UOS Summary '!G22+'[1]M17 Caseload &amp; UOS Summary '!G23</f>
        <v>18212</v>
      </c>
      <c r="N56" s="52">
        <f t="shared" si="25"/>
        <v>-11971</v>
      </c>
      <c r="O56" s="53">
        <f t="shared" si="25"/>
        <v>0</v>
      </c>
      <c r="P56" s="53">
        <f t="shared" si="25"/>
        <v>-6016</v>
      </c>
      <c r="Q56" s="53">
        <f t="shared" si="25"/>
        <v>-5955</v>
      </c>
      <c r="R56" s="54">
        <f t="shared" si="25"/>
        <v>-7893</v>
      </c>
    </row>
    <row r="57" spans="1:59" x14ac:dyDescent="0.25">
      <c r="A57" s="69" t="s">
        <v>38</v>
      </c>
      <c r="B57" s="127" t="s">
        <v>21</v>
      </c>
      <c r="C57" s="51" t="s">
        <v>20</v>
      </c>
      <c r="D57" s="52">
        <f>SUM(E57:G57)</f>
        <v>82164</v>
      </c>
      <c r="E57" s="53">
        <v>3911</v>
      </c>
      <c r="F57" s="53">
        <v>78253</v>
      </c>
      <c r="G57" s="53">
        <v>0</v>
      </c>
      <c r="H57" s="54">
        <v>20123</v>
      </c>
      <c r="I57" s="52">
        <f>SUM(J57:L57)</f>
        <v>110885</v>
      </c>
      <c r="J57" s="53">
        <f>([1]NTP!K147)/1000</f>
        <v>5309</v>
      </c>
      <c r="K57" s="53">
        <f>([1]NTP!L147+[1]NTP!M147)/1000</f>
        <v>105576</v>
      </c>
      <c r="L57" s="53">
        <f>([1]NTP!N147)/1000</f>
        <v>0</v>
      </c>
      <c r="M57" s="54">
        <f>'[1]M17 Caseload &amp; UOS Summary '!G21</f>
        <v>31155</v>
      </c>
      <c r="N57" s="52">
        <f t="shared" si="25"/>
        <v>28721</v>
      </c>
      <c r="O57" s="53">
        <f t="shared" si="25"/>
        <v>1398</v>
      </c>
      <c r="P57" s="53">
        <f t="shared" si="25"/>
        <v>27323</v>
      </c>
      <c r="Q57" s="53">
        <f t="shared" si="25"/>
        <v>0</v>
      </c>
      <c r="R57" s="54">
        <f t="shared" si="25"/>
        <v>11032</v>
      </c>
    </row>
    <row r="58" spans="1:59" x14ac:dyDescent="0.25">
      <c r="A58" s="69" t="s">
        <v>38</v>
      </c>
      <c r="B58" s="127" t="s">
        <v>19</v>
      </c>
      <c r="C58" s="51" t="s">
        <v>18</v>
      </c>
      <c r="D58" s="52">
        <f>SUM(E58:G58)</f>
        <v>435</v>
      </c>
      <c r="E58" s="53">
        <v>0</v>
      </c>
      <c r="F58" s="53">
        <v>220</v>
      </c>
      <c r="G58" s="53">
        <v>215</v>
      </c>
      <c r="H58" s="54">
        <v>204</v>
      </c>
      <c r="I58" s="52">
        <f>SUM(J58:L58)</f>
        <v>251</v>
      </c>
      <c r="J58" s="53">
        <f>([1]NTP!K149)/1000</f>
        <v>0</v>
      </c>
      <c r="K58" s="53">
        <f>([1]NTP!L149+[1]NTP!M149)/1000</f>
        <v>127</v>
      </c>
      <c r="L58" s="53">
        <f>([1]NTP!N149)/1000</f>
        <v>124</v>
      </c>
      <c r="M58" s="54">
        <f>'[1]M17 Caseload &amp; UOS Summary '!G24</f>
        <v>90</v>
      </c>
      <c r="N58" s="52">
        <f t="shared" ref="N58:R59" si="26">I58-D58</f>
        <v>-184</v>
      </c>
      <c r="O58" s="53">
        <f t="shared" si="26"/>
        <v>0</v>
      </c>
      <c r="P58" s="53">
        <f t="shared" si="26"/>
        <v>-93</v>
      </c>
      <c r="Q58" s="53">
        <f t="shared" si="26"/>
        <v>-91</v>
      </c>
      <c r="R58" s="54">
        <f t="shared" si="26"/>
        <v>-114</v>
      </c>
    </row>
    <row r="59" spans="1:59" ht="16.5" thickBot="1" x14ac:dyDescent="0.3">
      <c r="A59" s="72" t="s">
        <v>38</v>
      </c>
      <c r="B59" s="128" t="s">
        <v>19</v>
      </c>
      <c r="C59" s="57" t="s">
        <v>17</v>
      </c>
      <c r="D59" s="58">
        <f>SUM(E59:G59)</f>
        <v>117</v>
      </c>
      <c r="E59" s="59">
        <v>6</v>
      </c>
      <c r="F59" s="59">
        <v>111</v>
      </c>
      <c r="G59" s="59">
        <v>0</v>
      </c>
      <c r="H59" s="60">
        <v>55</v>
      </c>
      <c r="I59" s="58">
        <f>SUM(J59:L59)</f>
        <v>352</v>
      </c>
      <c r="J59" s="59">
        <f>([1]NTP!K150)/1000</f>
        <v>17</v>
      </c>
      <c r="K59" s="59">
        <f>([1]NTP!L150+[1]NTP!M150)/1000</f>
        <v>335</v>
      </c>
      <c r="L59" s="59">
        <f>([1]NTP!N150)/1000</f>
        <v>0</v>
      </c>
      <c r="M59" s="60">
        <f>'[1]M17 Caseload &amp; UOS Summary '!G25</f>
        <v>212</v>
      </c>
      <c r="N59" s="58">
        <f t="shared" si="26"/>
        <v>235</v>
      </c>
      <c r="O59" s="59">
        <f t="shared" si="26"/>
        <v>11</v>
      </c>
      <c r="P59" s="59">
        <f t="shared" si="26"/>
        <v>224</v>
      </c>
      <c r="Q59" s="59">
        <f t="shared" si="26"/>
        <v>0</v>
      </c>
      <c r="R59" s="60">
        <f t="shared" si="26"/>
        <v>157</v>
      </c>
    </row>
    <row r="60" spans="1:59" s="64" customFormat="1" ht="18.75" x14ac:dyDescent="0.25">
      <c r="A60" s="129" t="s">
        <v>37</v>
      </c>
      <c r="B60" s="67" t="s">
        <v>47</v>
      </c>
      <c r="C60" s="205"/>
      <c r="D60" s="46">
        <f t="shared" ref="D60:M60" si="27">SUM(D61:D64)</f>
        <v>23731</v>
      </c>
      <c r="E60" s="47">
        <f t="shared" si="27"/>
        <v>379</v>
      </c>
      <c r="F60" s="47">
        <f t="shared" si="27"/>
        <v>16998</v>
      </c>
      <c r="G60" s="47">
        <f t="shared" si="27"/>
        <v>6354</v>
      </c>
      <c r="H60" s="48">
        <f t="shared" si="27"/>
        <v>32097</v>
      </c>
      <c r="I60" s="46">
        <f t="shared" si="27"/>
        <v>28586</v>
      </c>
      <c r="J60" s="47">
        <f t="shared" si="27"/>
        <v>773</v>
      </c>
      <c r="K60" s="47">
        <f t="shared" si="27"/>
        <v>23557</v>
      </c>
      <c r="L60" s="47">
        <f t="shared" si="27"/>
        <v>4256</v>
      </c>
      <c r="M60" s="48">
        <f t="shared" si="27"/>
        <v>37203</v>
      </c>
      <c r="N60" s="46">
        <f t="shared" ref="N60:R62" si="28">I60-D60</f>
        <v>4855</v>
      </c>
      <c r="O60" s="47">
        <f t="shared" si="28"/>
        <v>394</v>
      </c>
      <c r="P60" s="47">
        <f t="shared" si="28"/>
        <v>6559</v>
      </c>
      <c r="Q60" s="47">
        <f t="shared" si="28"/>
        <v>-2098</v>
      </c>
      <c r="R60" s="48">
        <f t="shared" si="28"/>
        <v>5106</v>
      </c>
    </row>
    <row r="61" spans="1:59" s="64" customFormat="1" x14ac:dyDescent="0.25">
      <c r="A61" s="130" t="s">
        <v>37</v>
      </c>
      <c r="B61" s="127" t="s">
        <v>21</v>
      </c>
      <c r="C61" s="51" t="s">
        <v>18</v>
      </c>
      <c r="D61" s="52">
        <f>SUM(E61:G61)</f>
        <v>15441</v>
      </c>
      <c r="E61" s="53">
        <v>0</v>
      </c>
      <c r="F61" s="53">
        <v>9238</v>
      </c>
      <c r="G61" s="53">
        <v>6203</v>
      </c>
      <c r="H61" s="54">
        <v>20700</v>
      </c>
      <c r="I61" s="52">
        <f>SUM(J61:L61)</f>
        <v>12255</v>
      </c>
      <c r="J61" s="53">
        <f>([1]ODF!K150)/1000</f>
        <v>0</v>
      </c>
      <c r="K61" s="53">
        <f>([1]ODF!L150+[1]ODF!M150)/1000</f>
        <v>8093</v>
      </c>
      <c r="L61" s="53">
        <f>([1]ODF!N150)/1000</f>
        <v>4162</v>
      </c>
      <c r="M61" s="54">
        <f>'[1]M17 Caseload &amp; UOS Summary '!G14+'[1]M17 Caseload &amp; UOS Summary '!G16+'[1]M17 Caseload &amp; UOS Summary '!G17</f>
        <v>14021</v>
      </c>
      <c r="N61" s="52">
        <f t="shared" si="28"/>
        <v>-3186</v>
      </c>
      <c r="O61" s="53">
        <f t="shared" si="28"/>
        <v>0</v>
      </c>
      <c r="P61" s="53">
        <f t="shared" si="28"/>
        <v>-1145</v>
      </c>
      <c r="Q61" s="53">
        <f t="shared" si="28"/>
        <v>-2041</v>
      </c>
      <c r="R61" s="54">
        <f t="shared" si="28"/>
        <v>-6679</v>
      </c>
    </row>
    <row r="62" spans="1:59" s="64" customFormat="1" x14ac:dyDescent="0.25">
      <c r="A62" s="131" t="s">
        <v>37</v>
      </c>
      <c r="B62" s="127" t="s">
        <v>21</v>
      </c>
      <c r="C62" s="51" t="s">
        <v>20</v>
      </c>
      <c r="D62" s="52">
        <f>SUM(E62:G62)</f>
        <v>7903</v>
      </c>
      <c r="E62" s="53">
        <v>375</v>
      </c>
      <c r="F62" s="53">
        <v>7528</v>
      </c>
      <c r="G62" s="53">
        <v>0</v>
      </c>
      <c r="H62" s="54">
        <v>11033</v>
      </c>
      <c r="I62" s="52">
        <f>SUM(J62:L62)</f>
        <v>15909</v>
      </c>
      <c r="J62" s="53">
        <f>([1]ODF!K151)/1000</f>
        <v>762</v>
      </c>
      <c r="K62" s="53">
        <f>([1]ODF!L151+[1]ODF!M151)/1000</f>
        <v>15147</v>
      </c>
      <c r="L62" s="53">
        <f>([1]ODF!N151)/1000</f>
        <v>0</v>
      </c>
      <c r="M62" s="54">
        <f>'[1]M17 Caseload &amp; UOS Summary '!G15</f>
        <v>22833</v>
      </c>
      <c r="N62" s="52">
        <f t="shared" si="28"/>
        <v>8006</v>
      </c>
      <c r="O62" s="53">
        <f t="shared" si="28"/>
        <v>387</v>
      </c>
      <c r="P62" s="53">
        <f t="shared" si="28"/>
        <v>7619</v>
      </c>
      <c r="Q62" s="53">
        <f t="shared" si="28"/>
        <v>0</v>
      </c>
      <c r="R62" s="54">
        <f t="shared" si="28"/>
        <v>11800</v>
      </c>
    </row>
    <row r="63" spans="1:59" s="64" customFormat="1" x14ac:dyDescent="0.25">
      <c r="A63" s="131" t="s">
        <v>37</v>
      </c>
      <c r="B63" s="127" t="s">
        <v>19</v>
      </c>
      <c r="C63" s="51" t="s">
        <v>18</v>
      </c>
      <c r="D63" s="52">
        <f>SUM(E63:G63)</f>
        <v>305</v>
      </c>
      <c r="E63" s="53">
        <v>0</v>
      </c>
      <c r="F63" s="53">
        <v>154</v>
      </c>
      <c r="G63" s="53">
        <v>151</v>
      </c>
      <c r="H63" s="54">
        <v>287</v>
      </c>
      <c r="I63" s="52">
        <f>SUM(J63:L63)</f>
        <v>191</v>
      </c>
      <c r="J63" s="53">
        <f>([1]ODF!K153)/1000</f>
        <v>0</v>
      </c>
      <c r="K63" s="53">
        <f>([1]ODF!L153+[1]ODF!M153)/1000</f>
        <v>97</v>
      </c>
      <c r="L63" s="53">
        <f>([1]ODF!N153)/1000</f>
        <v>94</v>
      </c>
      <c r="M63" s="54">
        <f>'[1]M17 Caseload &amp; UOS Summary '!G18</f>
        <v>145</v>
      </c>
      <c r="N63" s="52">
        <f t="shared" ref="N63:R64" si="29">I63-D63</f>
        <v>-114</v>
      </c>
      <c r="O63" s="53">
        <f t="shared" si="29"/>
        <v>0</v>
      </c>
      <c r="P63" s="53">
        <f t="shared" si="29"/>
        <v>-57</v>
      </c>
      <c r="Q63" s="53">
        <f t="shared" si="29"/>
        <v>-57</v>
      </c>
      <c r="R63" s="54">
        <f t="shared" si="29"/>
        <v>-142</v>
      </c>
    </row>
    <row r="64" spans="1:59" s="64" customFormat="1" ht="16.5" thickBot="1" x14ac:dyDescent="0.3">
      <c r="A64" s="132" t="s">
        <v>37</v>
      </c>
      <c r="B64" s="128" t="s">
        <v>19</v>
      </c>
      <c r="C64" s="57" t="s">
        <v>17</v>
      </c>
      <c r="D64" s="58">
        <f>SUM(E64:G64)</f>
        <v>82</v>
      </c>
      <c r="E64" s="59">
        <v>4</v>
      </c>
      <c r="F64" s="59">
        <v>78</v>
      </c>
      <c r="G64" s="59">
        <v>0</v>
      </c>
      <c r="H64" s="60">
        <v>77</v>
      </c>
      <c r="I64" s="58">
        <f>SUM(J64:L64)</f>
        <v>231</v>
      </c>
      <c r="J64" s="59">
        <f>([1]ODF!K154)/1000</f>
        <v>11</v>
      </c>
      <c r="K64" s="59">
        <f>([1]ODF!L154+[1]ODF!M154)/1000</f>
        <v>220</v>
      </c>
      <c r="L64" s="59">
        <f>([1]ODF!N154)/1000</f>
        <v>0</v>
      </c>
      <c r="M64" s="60">
        <f>'[1]M17 Caseload &amp; UOS Summary '!G19</f>
        <v>204</v>
      </c>
      <c r="N64" s="58">
        <f t="shared" si="29"/>
        <v>149</v>
      </c>
      <c r="O64" s="59">
        <f t="shared" si="29"/>
        <v>7</v>
      </c>
      <c r="P64" s="59">
        <f t="shared" si="29"/>
        <v>142</v>
      </c>
      <c r="Q64" s="59">
        <f t="shared" si="29"/>
        <v>0</v>
      </c>
      <c r="R64" s="60">
        <f t="shared" si="29"/>
        <v>127</v>
      </c>
    </row>
    <row r="65" spans="1:59" s="64" customFormat="1" ht="15.75" customHeight="1" x14ac:dyDescent="0.25">
      <c r="A65" s="129" t="s">
        <v>36</v>
      </c>
      <c r="B65" s="44" t="s">
        <v>53</v>
      </c>
      <c r="C65" s="206"/>
      <c r="D65" s="46">
        <f t="shared" ref="D65:M65" si="30">SUM(D66:D69)</f>
        <v>6568</v>
      </c>
      <c r="E65" s="47">
        <f t="shared" si="30"/>
        <v>1389</v>
      </c>
      <c r="F65" s="47">
        <f t="shared" si="30"/>
        <v>4893</v>
      </c>
      <c r="G65" s="47">
        <f t="shared" si="30"/>
        <v>286</v>
      </c>
      <c r="H65" s="48">
        <f t="shared" si="30"/>
        <v>3706</v>
      </c>
      <c r="I65" s="46">
        <f t="shared" si="30"/>
        <v>9608</v>
      </c>
      <c r="J65" s="47">
        <f t="shared" si="30"/>
        <v>1419</v>
      </c>
      <c r="K65" s="47">
        <f t="shared" si="30"/>
        <v>8039</v>
      </c>
      <c r="L65" s="47">
        <f t="shared" si="30"/>
        <v>150</v>
      </c>
      <c r="M65" s="48">
        <f t="shared" si="30"/>
        <v>5974</v>
      </c>
      <c r="N65" s="46">
        <f t="shared" ref="N65:R67" si="31">I65-D65</f>
        <v>3040</v>
      </c>
      <c r="O65" s="47">
        <f t="shared" si="31"/>
        <v>30</v>
      </c>
      <c r="P65" s="47">
        <f t="shared" si="31"/>
        <v>3146</v>
      </c>
      <c r="Q65" s="47">
        <f t="shared" si="31"/>
        <v>-136</v>
      </c>
      <c r="R65" s="48">
        <f t="shared" si="31"/>
        <v>2268</v>
      </c>
    </row>
    <row r="66" spans="1:59" s="64" customFormat="1" x14ac:dyDescent="0.25">
      <c r="A66" s="130" t="s">
        <v>36</v>
      </c>
      <c r="B66" s="50" t="s">
        <v>21</v>
      </c>
      <c r="C66" s="70" t="s">
        <v>18</v>
      </c>
      <c r="D66" s="52">
        <f>SUM(E66:G66)</f>
        <v>4180</v>
      </c>
      <c r="E66" s="53">
        <v>1304</v>
      </c>
      <c r="F66" s="53">
        <v>2876</v>
      </c>
      <c r="G66" s="53">
        <v>0</v>
      </c>
      <c r="H66" s="54">
        <v>2286</v>
      </c>
      <c r="I66" s="52">
        <f>SUM(J66:L66)</f>
        <v>3895</v>
      </c>
      <c r="J66" s="53">
        <f>([1]IOT!K127)/1000</f>
        <v>1161</v>
      </c>
      <c r="K66" s="53">
        <f>([1]IOT!L127+[1]IOT!M127)/1000</f>
        <v>2734</v>
      </c>
      <c r="L66" s="53">
        <f>([1]IOT!N127)/1000</f>
        <v>0</v>
      </c>
      <c r="M66" s="54">
        <f>'[1]M17 Caseload &amp; UOS Summary '!G8+'[1]M17 Caseload &amp; UOS Summary '!G10+'[1]M17 Caseload &amp; UOS Summary '!G11</f>
        <v>2089</v>
      </c>
      <c r="N66" s="52">
        <f t="shared" si="31"/>
        <v>-285</v>
      </c>
      <c r="O66" s="53">
        <f t="shared" si="31"/>
        <v>-143</v>
      </c>
      <c r="P66" s="53">
        <f t="shared" si="31"/>
        <v>-142</v>
      </c>
      <c r="Q66" s="53">
        <f t="shared" si="31"/>
        <v>0</v>
      </c>
      <c r="R66" s="54">
        <f t="shared" si="31"/>
        <v>-197</v>
      </c>
    </row>
    <row r="67" spans="1:59" s="71" customFormat="1" x14ac:dyDescent="0.25">
      <c r="A67" s="130" t="s">
        <v>36</v>
      </c>
      <c r="B67" s="50" t="s">
        <v>21</v>
      </c>
      <c r="C67" s="70" t="s">
        <v>20</v>
      </c>
      <c r="D67" s="52">
        <f>SUM(E67:G67)</f>
        <v>1652</v>
      </c>
      <c r="E67" s="53">
        <v>78</v>
      </c>
      <c r="F67" s="53">
        <v>1574</v>
      </c>
      <c r="G67" s="53">
        <v>0</v>
      </c>
      <c r="H67" s="54">
        <v>1048</v>
      </c>
      <c r="I67" s="52">
        <f>SUM(J67:L67)</f>
        <v>5047</v>
      </c>
      <c r="J67" s="53">
        <f>([1]IOT!K128)/1000</f>
        <v>241</v>
      </c>
      <c r="K67" s="53">
        <f>([1]IOT!L128+[1]IOT!M128)/1000</f>
        <v>4806</v>
      </c>
      <c r="L67" s="53">
        <f>([1]IOT!N128)/1000</f>
        <v>0</v>
      </c>
      <c r="M67" s="54">
        <f>'[1]M17 Caseload &amp; UOS Summary '!G9</f>
        <v>3525</v>
      </c>
      <c r="N67" s="52">
        <f t="shared" si="31"/>
        <v>3395</v>
      </c>
      <c r="O67" s="53">
        <f t="shared" si="31"/>
        <v>163</v>
      </c>
      <c r="P67" s="53">
        <f t="shared" si="31"/>
        <v>3232</v>
      </c>
      <c r="Q67" s="53">
        <f t="shared" si="31"/>
        <v>0</v>
      </c>
      <c r="R67" s="54">
        <f t="shared" si="31"/>
        <v>2477</v>
      </c>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c r="BA67" s="25"/>
      <c r="BB67" s="25"/>
      <c r="BC67" s="25"/>
      <c r="BD67" s="25"/>
      <c r="BE67" s="25"/>
      <c r="BF67" s="25"/>
      <c r="BG67" s="25"/>
    </row>
    <row r="68" spans="1:59" s="25" customFormat="1" x14ac:dyDescent="0.25">
      <c r="A68" s="130" t="s">
        <v>36</v>
      </c>
      <c r="B68" s="50" t="s">
        <v>19</v>
      </c>
      <c r="C68" s="70" t="s">
        <v>18</v>
      </c>
      <c r="D68" s="52">
        <f>SUM(E68:G68)</f>
        <v>579</v>
      </c>
      <c r="E68" s="53">
        <v>0</v>
      </c>
      <c r="F68" s="53">
        <v>293</v>
      </c>
      <c r="G68" s="53">
        <v>286</v>
      </c>
      <c r="H68" s="54">
        <v>293</v>
      </c>
      <c r="I68" s="52">
        <f>SUM(J68:L68)</f>
        <v>304</v>
      </c>
      <c r="J68" s="53">
        <f>([1]IOT!K130)/1000</f>
        <v>0</v>
      </c>
      <c r="K68" s="53">
        <f>([1]IOT!L130+[1]IOT!M130)/1000</f>
        <v>154</v>
      </c>
      <c r="L68" s="53">
        <f>([1]IOT!N130)/1000</f>
        <v>150</v>
      </c>
      <c r="M68" s="54">
        <f>'[1]M17 Caseload &amp; UOS Summary '!G12</f>
        <v>138</v>
      </c>
      <c r="N68" s="52">
        <f t="shared" ref="N68:R69" si="32">I68-D68</f>
        <v>-275</v>
      </c>
      <c r="O68" s="53">
        <f t="shared" si="32"/>
        <v>0</v>
      </c>
      <c r="P68" s="53">
        <f t="shared" si="32"/>
        <v>-139</v>
      </c>
      <c r="Q68" s="53">
        <f t="shared" si="32"/>
        <v>-136</v>
      </c>
      <c r="R68" s="54">
        <f t="shared" si="32"/>
        <v>-155</v>
      </c>
    </row>
    <row r="69" spans="1:59" s="25" customFormat="1" ht="16.5" thickBot="1" x14ac:dyDescent="0.3">
      <c r="A69" s="133" t="s">
        <v>36</v>
      </c>
      <c r="B69" s="50" t="s">
        <v>19</v>
      </c>
      <c r="C69" s="73" t="s">
        <v>17</v>
      </c>
      <c r="D69" s="58">
        <f>SUM(E69:G69)</f>
        <v>157</v>
      </c>
      <c r="E69" s="59">
        <v>7</v>
      </c>
      <c r="F69" s="59">
        <v>150</v>
      </c>
      <c r="G69" s="59">
        <v>0</v>
      </c>
      <c r="H69" s="60">
        <v>79</v>
      </c>
      <c r="I69" s="58">
        <f>SUM(J69:L69)</f>
        <v>362</v>
      </c>
      <c r="J69" s="59">
        <f>([1]IOT!K131)/1000+2</f>
        <v>17</v>
      </c>
      <c r="K69" s="59">
        <f>([1]IOT!L131+[1]IOT!M131)/1000-2</f>
        <v>345</v>
      </c>
      <c r="L69" s="59">
        <f>([1]IOT!N131)/1000</f>
        <v>0</v>
      </c>
      <c r="M69" s="60">
        <f>'[1]M17 Caseload &amp; UOS Summary '!G13</f>
        <v>222</v>
      </c>
      <c r="N69" s="58">
        <f t="shared" si="32"/>
        <v>205</v>
      </c>
      <c r="O69" s="59">
        <f t="shared" si="32"/>
        <v>10</v>
      </c>
      <c r="P69" s="59">
        <f t="shared" si="32"/>
        <v>195</v>
      </c>
      <c r="Q69" s="59">
        <f t="shared" si="32"/>
        <v>0</v>
      </c>
      <c r="R69" s="60">
        <f t="shared" si="32"/>
        <v>143</v>
      </c>
    </row>
    <row r="70" spans="1:59" s="25" customFormat="1" ht="18.75" x14ac:dyDescent="0.25">
      <c r="A70" s="69" t="s">
        <v>35</v>
      </c>
      <c r="B70" s="67" t="s">
        <v>48</v>
      </c>
      <c r="C70" s="205"/>
      <c r="D70" s="46">
        <f t="shared" ref="D70:M70" si="33">SUM(D71:D72)</f>
        <v>1730</v>
      </c>
      <c r="E70" s="47">
        <f t="shared" si="33"/>
        <v>17</v>
      </c>
      <c r="F70" s="47">
        <f t="shared" si="33"/>
        <v>1040</v>
      </c>
      <c r="G70" s="47">
        <f t="shared" si="33"/>
        <v>673</v>
      </c>
      <c r="H70" s="48">
        <f t="shared" si="33"/>
        <v>410</v>
      </c>
      <c r="I70" s="46">
        <f t="shared" si="33"/>
        <v>1975</v>
      </c>
      <c r="J70" s="47">
        <f t="shared" si="33"/>
        <v>49</v>
      </c>
      <c r="K70" s="47">
        <f t="shared" si="33"/>
        <v>1456</v>
      </c>
      <c r="L70" s="47">
        <f t="shared" si="33"/>
        <v>470</v>
      </c>
      <c r="M70" s="48">
        <f t="shared" si="33"/>
        <v>443</v>
      </c>
      <c r="N70" s="46">
        <f t="shared" ref="N70:R72" si="34">I70-D70</f>
        <v>245</v>
      </c>
      <c r="O70" s="47">
        <f t="shared" si="34"/>
        <v>32</v>
      </c>
      <c r="P70" s="47">
        <f t="shared" si="34"/>
        <v>416</v>
      </c>
      <c r="Q70" s="47">
        <f t="shared" si="34"/>
        <v>-203</v>
      </c>
      <c r="R70" s="48">
        <f t="shared" si="34"/>
        <v>33</v>
      </c>
    </row>
    <row r="71" spans="1:59" x14ac:dyDescent="0.25">
      <c r="A71" s="69" t="s">
        <v>35</v>
      </c>
      <c r="B71" s="69" t="s">
        <v>19</v>
      </c>
      <c r="C71" s="51" t="s">
        <v>18</v>
      </c>
      <c r="D71" s="52">
        <f>SUM(E71:G71)</f>
        <v>1363</v>
      </c>
      <c r="E71" s="53">
        <v>0</v>
      </c>
      <c r="F71" s="53">
        <v>690</v>
      </c>
      <c r="G71" s="53">
        <v>673</v>
      </c>
      <c r="H71" s="134">
        <v>323</v>
      </c>
      <c r="I71" s="52">
        <f>SUM(J71:L71)</f>
        <v>952</v>
      </c>
      <c r="J71" s="53">
        <f>([1]RTS!C113)/1000</f>
        <v>0</v>
      </c>
      <c r="K71" s="53">
        <f>([1]RTS!D113+[1]RTS!E113)/1000</f>
        <v>482</v>
      </c>
      <c r="L71" s="53">
        <f>([1]RTS!F113)/1000</f>
        <v>470</v>
      </c>
      <c r="M71" s="54">
        <f>'[1]M17 Caseload &amp; UOS Summary '!G26</f>
        <v>152</v>
      </c>
      <c r="N71" s="52">
        <f t="shared" si="34"/>
        <v>-411</v>
      </c>
      <c r="O71" s="53">
        <f t="shared" si="34"/>
        <v>0</v>
      </c>
      <c r="P71" s="53">
        <f t="shared" si="34"/>
        <v>-208</v>
      </c>
      <c r="Q71" s="53">
        <f t="shared" si="34"/>
        <v>-203</v>
      </c>
      <c r="R71" s="54">
        <f t="shared" si="34"/>
        <v>-171</v>
      </c>
    </row>
    <row r="72" spans="1:59" ht="16.5" thickBot="1" x14ac:dyDescent="0.3">
      <c r="A72" s="72" t="s">
        <v>35</v>
      </c>
      <c r="B72" s="72" t="s">
        <v>19</v>
      </c>
      <c r="C72" s="57" t="s">
        <v>20</v>
      </c>
      <c r="D72" s="58">
        <f>SUM(E72:G72)</f>
        <v>367</v>
      </c>
      <c r="E72" s="59">
        <v>17</v>
      </c>
      <c r="F72" s="59">
        <v>350</v>
      </c>
      <c r="G72" s="59">
        <v>0</v>
      </c>
      <c r="H72" s="135">
        <v>87</v>
      </c>
      <c r="I72" s="58">
        <f>SUM(J72:L72)</f>
        <v>1023</v>
      </c>
      <c r="J72" s="59">
        <f>([1]RTS!C114)/1000</f>
        <v>49</v>
      </c>
      <c r="K72" s="59">
        <f>([1]RTS!D114+[1]RTS!E114)/1000</f>
        <v>974</v>
      </c>
      <c r="L72" s="59">
        <f>([1]RTS!F114)/1000</f>
        <v>0</v>
      </c>
      <c r="M72" s="60">
        <f>'[1]M17 Caseload &amp; UOS Summary '!G27</f>
        <v>291</v>
      </c>
      <c r="N72" s="58">
        <f t="shared" si="34"/>
        <v>656</v>
      </c>
      <c r="O72" s="59">
        <f t="shared" si="34"/>
        <v>32</v>
      </c>
      <c r="P72" s="59">
        <f t="shared" si="34"/>
        <v>624</v>
      </c>
      <c r="Q72" s="59">
        <f t="shared" si="34"/>
        <v>0</v>
      </c>
      <c r="R72" s="60">
        <f t="shared" si="34"/>
        <v>204</v>
      </c>
    </row>
    <row r="73" spans="1:59" s="25" customFormat="1" ht="18.75" x14ac:dyDescent="0.25">
      <c r="A73" s="130" t="s">
        <v>34</v>
      </c>
      <c r="B73" s="62" t="s">
        <v>49</v>
      </c>
      <c r="C73" s="207"/>
      <c r="D73" s="47">
        <f t="shared" ref="D73:M73" si="35">SUM(D74:D77)</f>
        <v>748960</v>
      </c>
      <c r="E73" s="47">
        <f t="shared" si="35"/>
        <v>141606</v>
      </c>
      <c r="F73" s="47">
        <f t="shared" si="35"/>
        <v>520251</v>
      </c>
      <c r="G73" s="47">
        <f t="shared" si="35"/>
        <v>87103</v>
      </c>
      <c r="H73" s="79">
        <f t="shared" si="35"/>
        <v>0</v>
      </c>
      <c r="I73" s="46">
        <f t="shared" si="35"/>
        <v>656727</v>
      </c>
      <c r="J73" s="47">
        <f t="shared" si="35"/>
        <v>124365</v>
      </c>
      <c r="K73" s="47">
        <f t="shared" si="35"/>
        <v>456183</v>
      </c>
      <c r="L73" s="47">
        <f t="shared" si="35"/>
        <v>76179</v>
      </c>
      <c r="M73" s="80">
        <f t="shared" si="35"/>
        <v>0</v>
      </c>
      <c r="N73" s="46">
        <f t="shared" ref="N73:R75" si="36">I73-D73</f>
        <v>-92233</v>
      </c>
      <c r="O73" s="47">
        <f t="shared" si="36"/>
        <v>-17241</v>
      </c>
      <c r="P73" s="47">
        <f t="shared" si="36"/>
        <v>-64068</v>
      </c>
      <c r="Q73" s="47">
        <f t="shared" si="36"/>
        <v>-10924</v>
      </c>
      <c r="R73" s="80">
        <f t="shared" si="36"/>
        <v>0</v>
      </c>
    </row>
    <row r="74" spans="1:59" s="25" customFormat="1" x14ac:dyDescent="0.25">
      <c r="A74" s="130" t="s">
        <v>34</v>
      </c>
      <c r="B74" s="50" t="s">
        <v>21</v>
      </c>
      <c r="C74" s="51" t="s">
        <v>18</v>
      </c>
      <c r="D74" s="52">
        <f>SUM(E74:G74)</f>
        <v>416067</v>
      </c>
      <c r="E74" s="53">
        <v>127391</v>
      </c>
      <c r="F74" s="53">
        <v>209320</v>
      </c>
      <c r="G74" s="53">
        <v>79356</v>
      </c>
      <c r="H74" s="54">
        <v>0</v>
      </c>
      <c r="I74" s="52">
        <f>SUM(J74:L74)</f>
        <v>364747</v>
      </c>
      <c r="J74" s="53">
        <f>('[2]EMBER TABLE'!E24)/1000</f>
        <v>111760</v>
      </c>
      <c r="K74" s="53">
        <f>('[2]EMBER TABLE'!C24+'[2]EMBER TABLE'!D24)/1000</f>
        <v>183501</v>
      </c>
      <c r="L74" s="53">
        <f>('[2]EMBER TABLE'!F24)/1000</f>
        <v>69486</v>
      </c>
      <c r="M74" s="54">
        <v>0</v>
      </c>
      <c r="N74" s="52">
        <f t="shared" si="36"/>
        <v>-51320</v>
      </c>
      <c r="O74" s="53">
        <f t="shared" si="36"/>
        <v>-15631</v>
      </c>
      <c r="P74" s="53">
        <f t="shared" si="36"/>
        <v>-25819</v>
      </c>
      <c r="Q74" s="53">
        <f t="shared" si="36"/>
        <v>-9870</v>
      </c>
      <c r="R74" s="136">
        <f t="shared" si="36"/>
        <v>0</v>
      </c>
    </row>
    <row r="75" spans="1:59" s="25" customFormat="1" x14ac:dyDescent="0.25">
      <c r="A75" s="130" t="s">
        <v>34</v>
      </c>
      <c r="B75" s="50" t="s">
        <v>21</v>
      </c>
      <c r="C75" s="51" t="s">
        <v>20</v>
      </c>
      <c r="D75" s="52">
        <f>SUM(E75:G75)</f>
        <v>322332</v>
      </c>
      <c r="E75" s="53">
        <v>14092</v>
      </c>
      <c r="F75" s="53">
        <v>304603</v>
      </c>
      <c r="G75" s="53">
        <v>3637</v>
      </c>
      <c r="H75" s="54">
        <v>0</v>
      </c>
      <c r="I75" s="52">
        <f>SUM(J75:L75)</f>
        <v>282617</v>
      </c>
      <c r="J75" s="53">
        <f>('[2]EMBER TABLE'!E25)/1000</f>
        <v>12497</v>
      </c>
      <c r="K75" s="53">
        <f>('[2]EMBER TABLE'!C25+'[2]EMBER TABLE'!D25)/1000</f>
        <v>267071</v>
      </c>
      <c r="L75" s="53">
        <f>('[2]EMBER TABLE'!F25)/1000</f>
        <v>3049</v>
      </c>
      <c r="M75" s="54">
        <v>0</v>
      </c>
      <c r="N75" s="52">
        <f t="shared" si="36"/>
        <v>-39715</v>
      </c>
      <c r="O75" s="53">
        <f t="shared" si="36"/>
        <v>-1595</v>
      </c>
      <c r="P75" s="53">
        <f t="shared" si="36"/>
        <v>-37532</v>
      </c>
      <c r="Q75" s="53">
        <f t="shared" si="36"/>
        <v>-588</v>
      </c>
      <c r="R75" s="136">
        <f t="shared" si="36"/>
        <v>0</v>
      </c>
    </row>
    <row r="76" spans="1:59" s="25" customFormat="1" x14ac:dyDescent="0.25">
      <c r="A76" s="130" t="s">
        <v>34</v>
      </c>
      <c r="B76" s="50" t="s">
        <v>19</v>
      </c>
      <c r="C76" s="51" t="s">
        <v>18</v>
      </c>
      <c r="D76" s="52">
        <f>SUM(E76:G76)</f>
        <v>8325</v>
      </c>
      <c r="E76" s="53">
        <v>0</v>
      </c>
      <c r="F76" s="53">
        <v>4215</v>
      </c>
      <c r="G76" s="53">
        <v>4110</v>
      </c>
      <c r="H76" s="54">
        <v>0</v>
      </c>
      <c r="I76" s="52">
        <f>SUM(J76:L76)</f>
        <v>7381</v>
      </c>
      <c r="J76" s="53">
        <f>('[2]EMBER TABLE'!E27)/1000</f>
        <v>0</v>
      </c>
      <c r="K76" s="53">
        <f>('[2]EMBER TABLE'!C27+'[2]EMBER TABLE'!D27)/1000</f>
        <v>3737</v>
      </c>
      <c r="L76" s="53">
        <f>('[2]EMBER TABLE'!F27)/1000</f>
        <v>3644</v>
      </c>
      <c r="M76" s="54">
        <v>0</v>
      </c>
      <c r="N76" s="52">
        <f t="shared" ref="N76:R77" si="37">I76-D76</f>
        <v>-944</v>
      </c>
      <c r="O76" s="53">
        <f t="shared" si="37"/>
        <v>0</v>
      </c>
      <c r="P76" s="53">
        <f t="shared" si="37"/>
        <v>-478</v>
      </c>
      <c r="Q76" s="53">
        <f t="shared" si="37"/>
        <v>-466</v>
      </c>
      <c r="R76" s="136">
        <f t="shared" si="37"/>
        <v>0</v>
      </c>
    </row>
    <row r="77" spans="1:59" s="25" customFormat="1" ht="16.5" thickBot="1" x14ac:dyDescent="0.3">
      <c r="A77" s="133" t="s">
        <v>34</v>
      </c>
      <c r="B77" s="50" t="s">
        <v>19</v>
      </c>
      <c r="C77" s="57" t="s">
        <v>17</v>
      </c>
      <c r="D77" s="58">
        <f>SUM(E77:G77)</f>
        <v>2236</v>
      </c>
      <c r="E77" s="59">
        <v>123</v>
      </c>
      <c r="F77" s="59">
        <v>2113</v>
      </c>
      <c r="G77" s="59">
        <v>0</v>
      </c>
      <c r="H77" s="60">
        <v>0</v>
      </c>
      <c r="I77" s="58">
        <f>SUM(J77:L77)</f>
        <v>1982</v>
      </c>
      <c r="J77" s="59">
        <f>('[2]EMBER TABLE'!E28)/1000</f>
        <v>108</v>
      </c>
      <c r="K77" s="59">
        <f>('[2]EMBER TABLE'!C28+'[2]EMBER TABLE'!D28)/1000</f>
        <v>1874</v>
      </c>
      <c r="L77" s="59">
        <f>('[2]EMBER TABLE'!F28)/1000</f>
        <v>0</v>
      </c>
      <c r="M77" s="60">
        <v>0</v>
      </c>
      <c r="N77" s="58">
        <f t="shared" si="37"/>
        <v>-254</v>
      </c>
      <c r="O77" s="59">
        <f t="shared" si="37"/>
        <v>-15</v>
      </c>
      <c r="P77" s="59">
        <f t="shared" si="37"/>
        <v>-239</v>
      </c>
      <c r="Q77" s="59">
        <f t="shared" si="37"/>
        <v>0</v>
      </c>
      <c r="R77" s="137">
        <f t="shared" si="37"/>
        <v>0</v>
      </c>
    </row>
    <row r="78" spans="1:59" s="112" customFormat="1" ht="18.75" x14ac:dyDescent="0.25">
      <c r="A78" s="129" t="s">
        <v>33</v>
      </c>
      <c r="B78" s="67" t="s">
        <v>50</v>
      </c>
      <c r="C78" s="205"/>
      <c r="D78" s="46">
        <f t="shared" ref="D78:M78" si="38">SUM(D79:D82)</f>
        <v>0</v>
      </c>
      <c r="E78" s="47">
        <f t="shared" si="38"/>
        <v>0</v>
      </c>
      <c r="F78" s="47">
        <f t="shared" si="38"/>
        <v>0</v>
      </c>
      <c r="G78" s="47">
        <f t="shared" si="38"/>
        <v>0</v>
      </c>
      <c r="H78" s="48">
        <f t="shared" si="38"/>
        <v>0</v>
      </c>
      <c r="I78" s="46">
        <f t="shared" si="38"/>
        <v>18079</v>
      </c>
      <c r="J78" s="47">
        <f t="shared" si="38"/>
        <v>537</v>
      </c>
      <c r="K78" s="47">
        <f t="shared" si="38"/>
        <v>13652</v>
      </c>
      <c r="L78" s="47">
        <f t="shared" si="38"/>
        <v>3890</v>
      </c>
      <c r="M78" s="48">
        <f t="shared" si="38"/>
        <v>0</v>
      </c>
      <c r="N78" s="46">
        <f t="shared" ref="N78:R80" si="39">I78-D78</f>
        <v>18079</v>
      </c>
      <c r="O78" s="47">
        <f t="shared" si="39"/>
        <v>537</v>
      </c>
      <c r="P78" s="47">
        <f t="shared" si="39"/>
        <v>13652</v>
      </c>
      <c r="Q78" s="47">
        <f t="shared" si="39"/>
        <v>3890</v>
      </c>
      <c r="R78" s="48">
        <f t="shared" si="39"/>
        <v>0</v>
      </c>
    </row>
    <row r="79" spans="1:59" s="112" customFormat="1" x14ac:dyDescent="0.25">
      <c r="A79" s="130" t="s">
        <v>33</v>
      </c>
      <c r="B79" s="70" t="s">
        <v>21</v>
      </c>
      <c r="C79" s="51" t="s">
        <v>18</v>
      </c>
      <c r="D79" s="52">
        <f t="shared" ref="D79:D85" si="40">SUM(E79:G79)</f>
        <v>0</v>
      </c>
      <c r="E79" s="53">
        <v>0</v>
      </c>
      <c r="F79" s="53">
        <v>0</v>
      </c>
      <c r="G79" s="53">
        <v>0</v>
      </c>
      <c r="H79" s="54">
        <v>0</v>
      </c>
      <c r="I79" s="52">
        <f t="shared" ref="I79:I85" si="41">SUM(J79:L79)</f>
        <v>8112</v>
      </c>
      <c r="J79" s="53">
        <v>-9</v>
      </c>
      <c r="K79" s="53">
        <f>('[3]Annual Rate Adj Summary'!L60+'[3]Annual Rate Adj Summary'!M60)/1000</f>
        <v>4253</v>
      </c>
      <c r="L79" s="53">
        <f>('[3]Annual Rate Adj Summary'!N60)/1000</f>
        <v>3868</v>
      </c>
      <c r="M79" s="54">
        <v>0</v>
      </c>
      <c r="N79" s="52">
        <f t="shared" si="39"/>
        <v>8112</v>
      </c>
      <c r="O79" s="53">
        <f t="shared" si="39"/>
        <v>-9</v>
      </c>
      <c r="P79" s="53">
        <f t="shared" si="39"/>
        <v>4253</v>
      </c>
      <c r="Q79" s="53">
        <f t="shared" si="39"/>
        <v>3868</v>
      </c>
      <c r="R79" s="77">
        <f t="shared" si="39"/>
        <v>0</v>
      </c>
    </row>
    <row r="80" spans="1:59" s="112" customFormat="1" x14ac:dyDescent="0.25">
      <c r="A80" s="130" t="s">
        <v>33</v>
      </c>
      <c r="B80" s="70" t="s">
        <v>21</v>
      </c>
      <c r="C80" s="51" t="s">
        <v>20</v>
      </c>
      <c r="D80" s="52">
        <f t="shared" si="40"/>
        <v>0</v>
      </c>
      <c r="E80" s="53">
        <v>0</v>
      </c>
      <c r="F80" s="53">
        <v>0</v>
      </c>
      <c r="G80" s="53">
        <v>0</v>
      </c>
      <c r="H80" s="54">
        <v>0</v>
      </c>
      <c r="I80" s="52">
        <f t="shared" si="41"/>
        <v>9879</v>
      </c>
      <c r="J80" s="53">
        <v>543</v>
      </c>
      <c r="K80" s="53">
        <f>('[3]Annual Rate Adj Summary'!L61+'[3]Annual Rate Adj Summary'!M61)/1000</f>
        <v>9336</v>
      </c>
      <c r="L80" s="53">
        <f>('[3]Annual Rate Adj Summary'!N61)/1000</f>
        <v>0</v>
      </c>
      <c r="M80" s="54">
        <v>0</v>
      </c>
      <c r="N80" s="52">
        <f t="shared" si="39"/>
        <v>9879</v>
      </c>
      <c r="O80" s="53">
        <f t="shared" si="39"/>
        <v>543</v>
      </c>
      <c r="P80" s="53">
        <f t="shared" si="39"/>
        <v>9336</v>
      </c>
      <c r="Q80" s="53">
        <f t="shared" si="39"/>
        <v>0</v>
      </c>
      <c r="R80" s="77">
        <f t="shared" si="39"/>
        <v>0</v>
      </c>
    </row>
    <row r="81" spans="1:59" s="112" customFormat="1" x14ac:dyDescent="0.25">
      <c r="A81" s="130" t="s">
        <v>33</v>
      </c>
      <c r="B81" s="50" t="s">
        <v>19</v>
      </c>
      <c r="C81" s="51" t="s">
        <v>18</v>
      </c>
      <c r="D81" s="52">
        <f t="shared" si="40"/>
        <v>0</v>
      </c>
      <c r="E81" s="53">
        <v>0</v>
      </c>
      <c r="F81" s="53">
        <v>0</v>
      </c>
      <c r="G81" s="53">
        <v>0</v>
      </c>
      <c r="H81" s="54">
        <v>0</v>
      </c>
      <c r="I81" s="52">
        <f t="shared" si="41"/>
        <v>44</v>
      </c>
      <c r="J81" s="53">
        <v>0</v>
      </c>
      <c r="K81" s="53">
        <f>('[3]Annual Rate Adj Summary'!L63+'[3]Annual Rate Adj Summary'!M63)/1000</f>
        <v>22</v>
      </c>
      <c r="L81" s="53">
        <f>('[3]Annual Rate Adj Summary'!N63)/1000</f>
        <v>22</v>
      </c>
      <c r="M81" s="54">
        <v>0</v>
      </c>
      <c r="N81" s="52">
        <f t="shared" ref="N81:R82" si="42">I81-D81</f>
        <v>44</v>
      </c>
      <c r="O81" s="53">
        <f t="shared" si="42"/>
        <v>0</v>
      </c>
      <c r="P81" s="53">
        <f t="shared" si="42"/>
        <v>22</v>
      </c>
      <c r="Q81" s="53">
        <f t="shared" si="42"/>
        <v>22</v>
      </c>
      <c r="R81" s="77">
        <f t="shared" si="42"/>
        <v>0</v>
      </c>
    </row>
    <row r="82" spans="1:59" s="108" customFormat="1" ht="15" customHeight="1" thickBot="1" x14ac:dyDescent="0.3">
      <c r="A82" s="130" t="s">
        <v>33</v>
      </c>
      <c r="B82" s="50" t="s">
        <v>19</v>
      </c>
      <c r="C82" s="57" t="s">
        <v>17</v>
      </c>
      <c r="D82" s="58">
        <f t="shared" si="40"/>
        <v>0</v>
      </c>
      <c r="E82" s="59">
        <v>0</v>
      </c>
      <c r="F82" s="59">
        <v>0</v>
      </c>
      <c r="G82" s="59">
        <v>0</v>
      </c>
      <c r="H82" s="60">
        <v>0</v>
      </c>
      <c r="I82" s="58">
        <f t="shared" si="41"/>
        <v>44</v>
      </c>
      <c r="J82" s="59">
        <v>3</v>
      </c>
      <c r="K82" s="59">
        <f>('[3]Annual Rate Adj Summary'!L64+'[3]Annual Rate Adj Summary'!M64)/1000</f>
        <v>41</v>
      </c>
      <c r="L82" s="59">
        <f>('[3]Annual Rate Adj Summary'!N64)/1000</f>
        <v>0</v>
      </c>
      <c r="M82" s="60">
        <v>0</v>
      </c>
      <c r="N82" s="58">
        <f t="shared" si="42"/>
        <v>44</v>
      </c>
      <c r="O82" s="59">
        <f t="shared" si="42"/>
        <v>3</v>
      </c>
      <c r="P82" s="59">
        <f t="shared" si="42"/>
        <v>41</v>
      </c>
      <c r="Q82" s="59">
        <f t="shared" si="42"/>
        <v>0</v>
      </c>
      <c r="R82" s="138">
        <f t="shared" si="42"/>
        <v>0</v>
      </c>
      <c r="S82" s="112"/>
      <c r="T82" s="112"/>
      <c r="U82" s="112"/>
      <c r="V82" s="112"/>
      <c r="W82" s="112"/>
      <c r="X82" s="112"/>
      <c r="Y82" s="112"/>
      <c r="Z82" s="112"/>
      <c r="AA82" s="112"/>
      <c r="AB82" s="112"/>
      <c r="AC82" s="112"/>
      <c r="AD82" s="112"/>
      <c r="AE82" s="112"/>
      <c r="AF82" s="112"/>
      <c r="AG82" s="112"/>
      <c r="AH82" s="112"/>
      <c r="AI82" s="112"/>
      <c r="AJ82" s="112"/>
      <c r="AK82" s="112"/>
      <c r="AL82" s="112"/>
      <c r="AM82" s="112"/>
      <c r="AN82" s="112"/>
      <c r="AO82" s="112"/>
      <c r="AP82" s="112"/>
      <c r="AQ82" s="112"/>
      <c r="AR82" s="112"/>
      <c r="AS82" s="112"/>
      <c r="AT82" s="112"/>
      <c r="AU82" s="112"/>
      <c r="AV82" s="112"/>
      <c r="AW82" s="112"/>
      <c r="AX82" s="112"/>
      <c r="AY82" s="112"/>
      <c r="AZ82" s="112"/>
      <c r="BA82" s="112"/>
      <c r="BB82" s="112"/>
      <c r="BC82" s="112"/>
      <c r="BD82" s="112"/>
      <c r="BE82" s="112"/>
      <c r="BF82" s="112"/>
      <c r="BG82" s="112"/>
    </row>
    <row r="83" spans="1:59" s="94" customFormat="1" ht="19.5" thickBot="1" x14ac:dyDescent="0.3">
      <c r="A83" s="139" t="s">
        <v>32</v>
      </c>
      <c r="B83" s="140" t="s">
        <v>51</v>
      </c>
      <c r="C83" s="208"/>
      <c r="D83" s="89">
        <f t="shared" si="40"/>
        <v>0</v>
      </c>
      <c r="E83" s="90">
        <v>0</v>
      </c>
      <c r="F83" s="90">
        <v>0</v>
      </c>
      <c r="G83" s="90">
        <v>0</v>
      </c>
      <c r="H83" s="91">
        <v>0</v>
      </c>
      <c r="I83" s="89">
        <f t="shared" si="41"/>
        <v>0</v>
      </c>
      <c r="J83" s="90">
        <v>0</v>
      </c>
      <c r="K83" s="90">
        <v>0</v>
      </c>
      <c r="L83" s="90">
        <v>0</v>
      </c>
      <c r="M83" s="91">
        <v>0</v>
      </c>
      <c r="N83" s="89">
        <f t="shared" ref="N83:R86" si="43">I83-D83</f>
        <v>0</v>
      </c>
      <c r="O83" s="90">
        <f t="shared" si="43"/>
        <v>0</v>
      </c>
      <c r="P83" s="90">
        <f t="shared" si="43"/>
        <v>0</v>
      </c>
      <c r="Q83" s="90">
        <f t="shared" si="43"/>
        <v>0</v>
      </c>
      <c r="R83" s="91">
        <f t="shared" si="43"/>
        <v>0</v>
      </c>
      <c r="S83" s="93"/>
      <c r="T83" s="93"/>
      <c r="U83" s="93"/>
      <c r="V83" s="93"/>
      <c r="W83" s="93"/>
      <c r="X83" s="93"/>
      <c r="Y83" s="93"/>
      <c r="Z83" s="93"/>
      <c r="AA83" s="93"/>
      <c r="AB83" s="93"/>
      <c r="AC83" s="93"/>
      <c r="AD83" s="93"/>
      <c r="AE83" s="93"/>
      <c r="AF83" s="93"/>
      <c r="AG83" s="93"/>
      <c r="AH83" s="93"/>
      <c r="AI83" s="93"/>
      <c r="AJ83" s="93"/>
      <c r="AK83" s="93"/>
      <c r="AL83" s="93"/>
      <c r="AM83" s="93"/>
      <c r="AN83" s="93"/>
      <c r="AO83" s="93"/>
      <c r="AP83" s="93"/>
      <c r="AQ83" s="93"/>
      <c r="AR83" s="93"/>
      <c r="AS83" s="93"/>
      <c r="AT83" s="93"/>
      <c r="AU83" s="93"/>
      <c r="AV83" s="93"/>
      <c r="AW83" s="93"/>
      <c r="AX83" s="93"/>
      <c r="AY83" s="93"/>
      <c r="AZ83" s="93"/>
      <c r="BA83" s="93"/>
      <c r="BB83" s="93"/>
      <c r="BC83" s="93"/>
      <c r="BD83" s="93"/>
      <c r="BE83" s="93"/>
      <c r="BF83" s="93"/>
      <c r="BG83" s="93"/>
    </row>
    <row r="84" spans="1:59" s="94" customFormat="1" ht="16.5" thickBot="1" x14ac:dyDescent="0.3">
      <c r="A84" s="141" t="s">
        <v>31</v>
      </c>
      <c r="B84" s="140" t="s">
        <v>30</v>
      </c>
      <c r="C84" s="208"/>
      <c r="D84" s="89">
        <f t="shared" si="40"/>
        <v>6502</v>
      </c>
      <c r="E84" s="90">
        <v>0</v>
      </c>
      <c r="F84" s="90">
        <v>3251</v>
      </c>
      <c r="G84" s="90">
        <v>3251</v>
      </c>
      <c r="H84" s="142">
        <v>0</v>
      </c>
      <c r="I84" s="89">
        <f t="shared" si="41"/>
        <v>6620</v>
      </c>
      <c r="J84" s="90">
        <v>0</v>
      </c>
      <c r="K84" s="90">
        <v>3310</v>
      </c>
      <c r="L84" s="90">
        <v>3310</v>
      </c>
      <c r="M84" s="91">
        <v>0</v>
      </c>
      <c r="N84" s="89">
        <f t="shared" si="43"/>
        <v>118</v>
      </c>
      <c r="O84" s="143">
        <f t="shared" si="43"/>
        <v>0</v>
      </c>
      <c r="P84" s="90">
        <f t="shared" si="43"/>
        <v>59</v>
      </c>
      <c r="Q84" s="90">
        <f t="shared" si="43"/>
        <v>59</v>
      </c>
      <c r="R84" s="91">
        <f t="shared" si="43"/>
        <v>0</v>
      </c>
      <c r="S84" s="93"/>
      <c r="T84" s="93"/>
      <c r="U84" s="93"/>
      <c r="V84" s="93"/>
      <c r="W84" s="93"/>
      <c r="X84" s="93"/>
      <c r="Y84" s="93"/>
      <c r="Z84" s="93"/>
      <c r="AA84" s="93"/>
      <c r="AB84" s="93"/>
      <c r="AC84" s="93"/>
      <c r="AD84" s="93"/>
      <c r="AE84" s="93"/>
      <c r="AF84" s="93"/>
      <c r="AG84" s="93"/>
      <c r="AH84" s="93"/>
      <c r="AI84" s="93"/>
      <c r="AJ84" s="93"/>
      <c r="AK84" s="93"/>
      <c r="AL84" s="93"/>
      <c r="AM84" s="93"/>
      <c r="AN84" s="93"/>
      <c r="AO84" s="93"/>
      <c r="AP84" s="93"/>
      <c r="AQ84" s="93"/>
      <c r="AR84" s="93"/>
      <c r="AS84" s="93"/>
      <c r="AT84" s="93"/>
      <c r="AU84" s="93"/>
      <c r="AV84" s="93"/>
      <c r="AW84" s="93"/>
      <c r="AX84" s="93"/>
      <c r="AY84" s="93"/>
      <c r="AZ84" s="93"/>
      <c r="BA84" s="93"/>
      <c r="BB84" s="93"/>
      <c r="BC84" s="93"/>
      <c r="BD84" s="93"/>
      <c r="BE84" s="93"/>
      <c r="BF84" s="93"/>
      <c r="BG84" s="93"/>
    </row>
    <row r="85" spans="1:59" s="94" customFormat="1" ht="16.5" thickBot="1" x14ac:dyDescent="0.3">
      <c r="A85" s="141" t="s">
        <v>29</v>
      </c>
      <c r="B85" s="140" t="s">
        <v>15</v>
      </c>
      <c r="C85" s="208"/>
      <c r="D85" s="89">
        <f t="shared" si="40"/>
        <v>8656</v>
      </c>
      <c r="E85" s="90">
        <v>0</v>
      </c>
      <c r="F85" s="90">
        <v>5951</v>
      </c>
      <c r="G85" s="90">
        <v>2705</v>
      </c>
      <c r="H85" s="91">
        <v>0</v>
      </c>
      <c r="I85" s="89">
        <f t="shared" si="41"/>
        <v>8955</v>
      </c>
      <c r="J85" s="90">
        <v>0</v>
      </c>
      <c r="K85" s="90">
        <v>6156</v>
      </c>
      <c r="L85" s="90">
        <v>2799</v>
      </c>
      <c r="M85" s="91">
        <v>0</v>
      </c>
      <c r="N85" s="89">
        <f t="shared" si="43"/>
        <v>299</v>
      </c>
      <c r="O85" s="143">
        <f t="shared" si="43"/>
        <v>0</v>
      </c>
      <c r="P85" s="90">
        <f t="shared" si="43"/>
        <v>205</v>
      </c>
      <c r="Q85" s="90">
        <f t="shared" si="43"/>
        <v>94</v>
      </c>
      <c r="R85" s="91">
        <f t="shared" si="43"/>
        <v>0</v>
      </c>
      <c r="S85" s="93"/>
      <c r="T85" s="93"/>
      <c r="U85" s="93"/>
      <c r="V85" s="93"/>
      <c r="W85" s="93"/>
      <c r="X85" s="93"/>
      <c r="Y85" s="93"/>
      <c r="Z85" s="93"/>
      <c r="AA85" s="93"/>
      <c r="AB85" s="93"/>
      <c r="AC85" s="93"/>
      <c r="AD85" s="93"/>
      <c r="AE85" s="93"/>
      <c r="AF85" s="93"/>
      <c r="AG85" s="93"/>
      <c r="AH85" s="93"/>
      <c r="AI85" s="93"/>
      <c r="AJ85" s="93"/>
      <c r="AK85" s="93"/>
      <c r="AL85" s="93"/>
      <c r="AM85" s="93"/>
      <c r="AN85" s="93"/>
      <c r="AO85" s="93"/>
      <c r="AP85" s="93"/>
      <c r="AQ85" s="93"/>
      <c r="AR85" s="93"/>
      <c r="AS85" s="93"/>
      <c r="AT85" s="93"/>
      <c r="AU85" s="93"/>
      <c r="AV85" s="93"/>
      <c r="AW85" s="93"/>
      <c r="AX85" s="93"/>
      <c r="AY85" s="93"/>
      <c r="AZ85" s="93"/>
      <c r="BA85" s="93"/>
      <c r="BB85" s="93"/>
      <c r="BC85" s="93"/>
      <c r="BD85" s="93"/>
      <c r="BE85" s="93"/>
      <c r="BF85" s="93"/>
      <c r="BG85" s="93"/>
    </row>
    <row r="86" spans="1:59" s="97" customFormat="1" ht="15" customHeight="1" thickBot="1" x14ac:dyDescent="0.3">
      <c r="A86" s="144"/>
      <c r="B86" s="104"/>
      <c r="C86" s="145" t="s">
        <v>28</v>
      </c>
      <c r="D86" s="46">
        <f t="shared" ref="D86:M86" si="44">D55+D60+D65+D70+D73+D83+D78+D84+D85</f>
        <v>984619</v>
      </c>
      <c r="E86" s="47">
        <f t="shared" si="44"/>
        <v>147308</v>
      </c>
      <c r="F86" s="47">
        <f t="shared" si="44"/>
        <v>684191</v>
      </c>
      <c r="G86" s="47">
        <f t="shared" si="44"/>
        <v>153120</v>
      </c>
      <c r="H86" s="80">
        <f t="shared" si="44"/>
        <v>82700</v>
      </c>
      <c r="I86" s="46">
        <f t="shared" si="44"/>
        <v>935823</v>
      </c>
      <c r="J86" s="47">
        <f t="shared" si="44"/>
        <v>132469</v>
      </c>
      <c r="K86" s="47">
        <f t="shared" si="44"/>
        <v>665598</v>
      </c>
      <c r="L86" s="47">
        <f t="shared" si="44"/>
        <v>137756</v>
      </c>
      <c r="M86" s="146">
        <f t="shared" si="44"/>
        <v>93289</v>
      </c>
      <c r="N86" s="46">
        <f t="shared" si="43"/>
        <v>-48796</v>
      </c>
      <c r="O86" s="47">
        <f t="shared" si="43"/>
        <v>-14839</v>
      </c>
      <c r="P86" s="47">
        <f t="shared" si="43"/>
        <v>-18593</v>
      </c>
      <c r="Q86" s="47">
        <f t="shared" si="43"/>
        <v>-15364</v>
      </c>
      <c r="R86" s="80">
        <f t="shared" si="43"/>
        <v>10589</v>
      </c>
      <c r="S86" s="147"/>
      <c r="T86" s="147"/>
      <c r="U86" s="147"/>
      <c r="V86" s="147"/>
      <c r="W86" s="147"/>
      <c r="X86" s="147"/>
      <c r="Y86" s="147"/>
      <c r="Z86" s="147"/>
      <c r="AA86" s="147"/>
      <c r="AB86" s="147"/>
      <c r="AC86" s="147"/>
      <c r="AD86" s="147"/>
      <c r="AE86" s="147"/>
      <c r="AF86" s="147"/>
      <c r="AG86" s="147"/>
      <c r="AH86" s="147"/>
      <c r="AI86" s="147"/>
      <c r="AJ86" s="147"/>
      <c r="AK86" s="147"/>
      <c r="AL86" s="147"/>
      <c r="AM86" s="147"/>
      <c r="AN86" s="147"/>
      <c r="AO86" s="147"/>
      <c r="AP86" s="147"/>
      <c r="AQ86" s="147"/>
      <c r="AR86" s="147"/>
      <c r="AS86" s="147"/>
      <c r="AT86" s="147"/>
      <c r="AU86" s="147"/>
      <c r="AV86" s="147"/>
      <c r="AW86" s="147"/>
      <c r="AX86" s="147"/>
      <c r="AY86" s="147"/>
      <c r="AZ86" s="147"/>
      <c r="BA86" s="147"/>
      <c r="BB86" s="147"/>
      <c r="BC86" s="147"/>
      <c r="BD86" s="147"/>
      <c r="BE86" s="147"/>
      <c r="BF86" s="147"/>
      <c r="BG86" s="147"/>
    </row>
    <row r="87" spans="1:59" s="97" customFormat="1" ht="15" customHeight="1" x14ac:dyDescent="0.25">
      <c r="A87" s="209"/>
      <c r="B87" s="210"/>
      <c r="C87" s="105" t="s">
        <v>13</v>
      </c>
      <c r="D87" s="106">
        <f>D56+D57+D61+D62+D66+D67+D79+D74+D75</f>
        <v>955495</v>
      </c>
      <c r="E87" s="107">
        <f>E56+E57+E61+E62+E66+E67+E79+E74+E75</f>
        <v>147151</v>
      </c>
      <c r="F87" s="107">
        <f>F56+F57+F61+F62+F66+F67+F79+F74+F75</f>
        <v>666615</v>
      </c>
      <c r="G87" s="107">
        <f>G56+G57+G61+G62+G66+G67+G79+G74+G75</f>
        <v>141729</v>
      </c>
      <c r="H87" s="148">
        <f>H56+H57+H61+H62+H66+H67+H79+H74+H75</f>
        <v>81295</v>
      </c>
      <c r="I87" s="106">
        <f>I56+I57+I61+I62+I66+I67+I79+I80+I74+I75</f>
        <v>907131</v>
      </c>
      <c r="J87" s="107">
        <f>J56+J57+J61+J62+J66+J67+J79+J80+J74+J75</f>
        <v>132264</v>
      </c>
      <c r="K87" s="107">
        <f>K56+K57+K61+K62+K66+K67+K79+K80+K74+K75</f>
        <v>647724</v>
      </c>
      <c r="L87" s="107">
        <f>L56+L57+L61+L62+L66+L67+L79+L80+L74+L75</f>
        <v>127143</v>
      </c>
      <c r="M87" s="107">
        <f>M56+M57+M61+M62+M66+M67+M79+M80+M74+M75</f>
        <v>91835</v>
      </c>
      <c r="N87" s="106">
        <f t="shared" ref="N87:R89" si="45">I87-D87</f>
        <v>-48364</v>
      </c>
      <c r="O87" s="149">
        <f t="shared" si="45"/>
        <v>-14887</v>
      </c>
      <c r="P87" s="107">
        <f t="shared" si="45"/>
        <v>-18891</v>
      </c>
      <c r="Q87" s="107">
        <f t="shared" si="45"/>
        <v>-14586</v>
      </c>
      <c r="R87" s="148">
        <f t="shared" si="45"/>
        <v>10540</v>
      </c>
      <c r="S87" s="147"/>
      <c r="T87" s="147"/>
      <c r="U87" s="147"/>
      <c r="V87" s="147"/>
      <c r="W87" s="147"/>
      <c r="X87" s="147"/>
      <c r="Y87" s="147"/>
      <c r="Z87" s="147"/>
      <c r="AA87" s="147"/>
      <c r="AB87" s="147"/>
      <c r="AC87" s="147"/>
      <c r="AD87" s="147"/>
      <c r="AE87" s="147"/>
      <c r="AF87" s="147"/>
      <c r="AG87" s="147"/>
      <c r="AH87" s="147"/>
      <c r="AI87" s="147"/>
      <c r="AJ87" s="147"/>
      <c r="AK87" s="147"/>
      <c r="AL87" s="147"/>
      <c r="AM87" s="147"/>
      <c r="AN87" s="147"/>
      <c r="AO87" s="147"/>
      <c r="AP87" s="147"/>
      <c r="AQ87" s="147"/>
      <c r="AR87" s="147"/>
      <c r="AS87" s="147"/>
      <c r="AT87" s="147"/>
      <c r="AU87" s="147"/>
      <c r="AV87" s="147"/>
      <c r="AW87" s="147"/>
      <c r="AX87" s="147"/>
      <c r="AY87" s="147"/>
      <c r="AZ87" s="147"/>
      <c r="BA87" s="147"/>
      <c r="BB87" s="147"/>
      <c r="BC87" s="147"/>
      <c r="BD87" s="147"/>
      <c r="BE87" s="147"/>
      <c r="BF87" s="147"/>
      <c r="BG87" s="147"/>
    </row>
    <row r="88" spans="1:59" s="108" customFormat="1" ht="15" customHeight="1" x14ac:dyDescent="0.25">
      <c r="A88" s="211"/>
      <c r="B88" s="212"/>
      <c r="C88" s="109" t="s">
        <v>12</v>
      </c>
      <c r="D88" s="110">
        <f>D58+D59+D63+D64+D68+D69+D81+D71+D72+D76+D77</f>
        <v>13966</v>
      </c>
      <c r="E88" s="111">
        <f>E58+E59+E63+E64+E68+E69+E81+E71+E72+E76+E77</f>
        <v>157</v>
      </c>
      <c r="F88" s="111">
        <f>F58+F59+F63+F64+F68+F69+F81+F71+F72+F76+F77</f>
        <v>8374</v>
      </c>
      <c r="G88" s="111">
        <f>G58+G59+G63+G64+G68+G69+G81+G71+G72+G76+G77</f>
        <v>5435</v>
      </c>
      <c r="H88" s="136">
        <f>H58+H59+H63+H64+H68+H69+H81+H71+H72+H76+H77</f>
        <v>1405</v>
      </c>
      <c r="I88" s="110">
        <f>I58+I59+I63+I64+I68+I69+I81+I82+I71+I72+I76+I77</f>
        <v>13117</v>
      </c>
      <c r="J88" s="111">
        <f>J58+J59+J63+J64+J68+J69+J81+J82+J71+J72+J76+J77</f>
        <v>205</v>
      </c>
      <c r="K88" s="111">
        <f>K58+K59+K63+K64+K68+K69+K81+K82+K71+K72+K76+K77</f>
        <v>8408</v>
      </c>
      <c r="L88" s="111">
        <f>L58+L59+L63+L64+L68+L69+L81+L82+L71+L72+L76+L77</f>
        <v>4504</v>
      </c>
      <c r="M88" s="111">
        <f>M58+M59+M63+M64+M68+M69+M81+M82+M71+M72+M76+M77</f>
        <v>1454</v>
      </c>
      <c r="N88" s="110">
        <f t="shared" si="45"/>
        <v>-849</v>
      </c>
      <c r="O88" s="53">
        <f t="shared" si="45"/>
        <v>48</v>
      </c>
      <c r="P88" s="111">
        <f t="shared" si="45"/>
        <v>34</v>
      </c>
      <c r="Q88" s="111">
        <f t="shared" si="45"/>
        <v>-931</v>
      </c>
      <c r="R88" s="136">
        <f t="shared" si="45"/>
        <v>49</v>
      </c>
      <c r="S88" s="112"/>
      <c r="T88" s="112"/>
      <c r="U88" s="112"/>
      <c r="V88" s="112"/>
      <c r="W88" s="112"/>
      <c r="X88" s="112"/>
      <c r="Y88" s="112"/>
      <c r="Z88" s="112"/>
      <c r="AA88" s="112"/>
      <c r="AB88" s="112"/>
      <c r="AC88" s="112"/>
      <c r="AD88" s="112"/>
      <c r="AE88" s="112"/>
      <c r="AF88" s="112"/>
      <c r="AG88" s="112"/>
      <c r="AH88" s="112"/>
      <c r="AI88" s="112"/>
      <c r="AJ88" s="112"/>
      <c r="AK88" s="112"/>
      <c r="AL88" s="112"/>
      <c r="AM88" s="112"/>
      <c r="AN88" s="112"/>
      <c r="AO88" s="112"/>
      <c r="AP88" s="112"/>
      <c r="AQ88" s="112"/>
      <c r="AR88" s="112"/>
      <c r="AS88" s="112"/>
      <c r="AT88" s="112"/>
      <c r="AU88" s="112"/>
      <c r="AV88" s="112"/>
      <c r="AW88" s="112"/>
      <c r="AX88" s="112"/>
      <c r="AY88" s="112"/>
      <c r="AZ88" s="112"/>
      <c r="BA88" s="112"/>
      <c r="BB88" s="112"/>
      <c r="BC88" s="112"/>
      <c r="BD88" s="112"/>
      <c r="BE88" s="112"/>
      <c r="BF88" s="112"/>
      <c r="BG88" s="112"/>
    </row>
    <row r="89" spans="1:59" s="112" customFormat="1" ht="15" customHeight="1" thickBot="1" x14ac:dyDescent="0.3">
      <c r="A89" s="213"/>
      <c r="B89" s="214"/>
      <c r="C89" s="150" t="s">
        <v>11</v>
      </c>
      <c r="D89" s="58">
        <f t="shared" ref="D89:M89" si="46">D83+D84+D85</f>
        <v>15158</v>
      </c>
      <c r="E89" s="59">
        <f t="shared" si="46"/>
        <v>0</v>
      </c>
      <c r="F89" s="59">
        <f t="shared" si="46"/>
        <v>9202</v>
      </c>
      <c r="G89" s="59">
        <f t="shared" si="46"/>
        <v>5956</v>
      </c>
      <c r="H89" s="137">
        <f t="shared" si="46"/>
        <v>0</v>
      </c>
      <c r="I89" s="58">
        <f t="shared" si="46"/>
        <v>15575</v>
      </c>
      <c r="J89" s="59">
        <f t="shared" si="46"/>
        <v>0</v>
      </c>
      <c r="K89" s="59">
        <f t="shared" si="46"/>
        <v>9466</v>
      </c>
      <c r="L89" s="59">
        <f t="shared" si="46"/>
        <v>6109</v>
      </c>
      <c r="M89" s="83">
        <f t="shared" si="46"/>
        <v>0</v>
      </c>
      <c r="N89" s="151">
        <f t="shared" si="45"/>
        <v>417</v>
      </c>
      <c r="O89" s="59">
        <f t="shared" si="45"/>
        <v>0</v>
      </c>
      <c r="P89" s="152">
        <f t="shared" si="45"/>
        <v>264</v>
      </c>
      <c r="Q89" s="152">
        <f t="shared" si="45"/>
        <v>153</v>
      </c>
      <c r="R89" s="137">
        <f t="shared" si="45"/>
        <v>0</v>
      </c>
    </row>
    <row r="90" spans="1:59" s="25" customFormat="1" x14ac:dyDescent="0.25">
      <c r="A90" s="114" t="s">
        <v>10</v>
      </c>
      <c r="B90" s="2"/>
      <c r="C90" s="11"/>
      <c r="D90" s="12"/>
      <c r="E90" s="12"/>
      <c r="F90" s="12"/>
      <c r="G90" s="12"/>
      <c r="H90" s="12"/>
      <c r="I90" s="12"/>
      <c r="J90" s="12"/>
      <c r="K90" s="12"/>
      <c r="L90" s="12"/>
      <c r="M90" s="12"/>
      <c r="N90" s="12"/>
      <c r="O90" s="12"/>
      <c r="P90" s="12"/>
      <c r="Q90" s="12"/>
      <c r="R90" s="12"/>
    </row>
    <row r="91" spans="1:59" x14ac:dyDescent="0.25">
      <c r="A91" s="153" t="s">
        <v>9</v>
      </c>
      <c r="B91" s="10"/>
      <c r="C91" s="215"/>
      <c r="D91" s="17"/>
      <c r="E91" s="17"/>
      <c r="F91" s="17"/>
      <c r="G91" s="17"/>
      <c r="H91" s="215"/>
      <c r="I91" s="17"/>
      <c r="J91" s="17"/>
      <c r="K91" s="17"/>
      <c r="L91" s="17"/>
      <c r="M91" s="17"/>
      <c r="O91" s="17"/>
      <c r="P91" s="17"/>
      <c r="Q91" s="17"/>
      <c r="R91" s="17"/>
    </row>
    <row r="92" spans="1:59" ht="15" customHeight="1" x14ac:dyDescent="0.25">
      <c r="A92" s="116" t="s">
        <v>8</v>
      </c>
      <c r="B92" s="154" t="s">
        <v>7</v>
      </c>
      <c r="C92" s="216"/>
      <c r="D92" s="216"/>
      <c r="E92" s="216"/>
      <c r="F92" s="216"/>
      <c r="G92" s="216"/>
      <c r="H92" s="216"/>
      <c r="I92" s="216"/>
      <c r="J92" s="216"/>
      <c r="K92" s="216"/>
      <c r="L92" s="216"/>
      <c r="M92" s="216"/>
      <c r="N92" s="216"/>
      <c r="O92" s="216"/>
      <c r="P92" s="216"/>
      <c r="Q92" s="216"/>
      <c r="R92" s="216"/>
    </row>
    <row r="93" spans="1:59" ht="15" customHeight="1" x14ac:dyDescent="0.25">
      <c r="A93" s="116" t="s">
        <v>6</v>
      </c>
      <c r="B93" s="118" t="s">
        <v>5</v>
      </c>
      <c r="C93" s="16"/>
      <c r="D93" s="17"/>
      <c r="E93" s="17"/>
      <c r="F93" s="17"/>
      <c r="G93" s="17"/>
      <c r="H93" s="16"/>
      <c r="I93" s="17"/>
      <c r="J93" s="17"/>
      <c r="K93" s="17"/>
      <c r="L93" s="17"/>
      <c r="M93" s="16"/>
      <c r="N93" s="17"/>
      <c r="O93" s="17"/>
      <c r="P93" s="17"/>
      <c r="Q93" s="17"/>
      <c r="R93" s="18"/>
    </row>
    <row r="94" spans="1:59" x14ac:dyDescent="0.25">
      <c r="A94" s="116" t="s">
        <v>4</v>
      </c>
      <c r="B94" s="118" t="s">
        <v>52</v>
      </c>
      <c r="C94" s="16"/>
      <c r="D94" s="17"/>
      <c r="E94" s="17"/>
      <c r="F94" s="17"/>
      <c r="G94" s="17"/>
      <c r="H94" s="16"/>
      <c r="I94" s="17"/>
      <c r="J94" s="17"/>
      <c r="K94" s="17"/>
      <c r="L94" s="17"/>
      <c r="M94" s="16"/>
      <c r="N94" s="17"/>
      <c r="O94" s="17"/>
      <c r="P94" s="17"/>
      <c r="Q94" s="17"/>
      <c r="R94" s="18"/>
    </row>
    <row r="95" spans="1:59" x14ac:dyDescent="0.25">
      <c r="A95" s="116" t="s">
        <v>3</v>
      </c>
      <c r="B95" s="118" t="s">
        <v>2</v>
      </c>
      <c r="C95" s="16"/>
      <c r="D95" s="17"/>
      <c r="E95" s="17"/>
      <c r="F95" s="17"/>
      <c r="G95" s="17"/>
      <c r="H95" s="16"/>
      <c r="I95" s="17"/>
      <c r="J95" s="17"/>
      <c r="K95" s="17"/>
      <c r="L95" s="17"/>
      <c r="M95" s="16"/>
      <c r="N95" s="17"/>
      <c r="O95" s="17"/>
      <c r="P95" s="17"/>
      <c r="Q95" s="17"/>
      <c r="R95" s="18"/>
    </row>
    <row r="96" spans="1:59" s="25" customFormat="1" x14ac:dyDescent="0.25">
      <c r="A96" s="116" t="s">
        <v>1</v>
      </c>
      <c r="B96" s="118" t="s">
        <v>0</v>
      </c>
      <c r="C96" s="16"/>
      <c r="D96" s="17"/>
      <c r="E96" s="17"/>
      <c r="F96" s="17"/>
      <c r="G96" s="17"/>
      <c r="H96" s="16"/>
      <c r="I96" s="17"/>
      <c r="J96" s="17"/>
      <c r="K96" s="17"/>
      <c r="L96" s="17"/>
      <c r="M96" s="16"/>
      <c r="N96" s="17"/>
      <c r="O96" s="17"/>
      <c r="P96" s="17"/>
      <c r="Q96" s="17"/>
      <c r="R96" s="18"/>
    </row>
    <row r="97" spans="1:59" s="25" customFormat="1" x14ac:dyDescent="0.25">
      <c r="A97" s="28" t="s">
        <v>27</v>
      </c>
      <c r="B97" s="29"/>
      <c r="C97" s="29"/>
      <c r="D97" s="29"/>
      <c r="E97" s="29"/>
      <c r="F97" s="29"/>
      <c r="G97" s="29"/>
      <c r="H97" s="29"/>
      <c r="I97" s="29"/>
      <c r="J97" s="29"/>
      <c r="K97" s="29"/>
      <c r="L97" s="29"/>
      <c r="M97" s="29"/>
      <c r="N97" s="29"/>
      <c r="O97" s="29"/>
      <c r="P97" s="29"/>
      <c r="Q97" s="29"/>
      <c r="R97" s="30"/>
    </row>
    <row r="98" spans="1:59" ht="13.5" customHeight="1" x14ac:dyDescent="0.25">
      <c r="A98" s="155" t="s">
        <v>26</v>
      </c>
      <c r="B98" s="217"/>
      <c r="C98" s="218"/>
      <c r="D98" s="219"/>
      <c r="E98" s="219"/>
      <c r="F98" s="219"/>
      <c r="G98" s="219"/>
      <c r="H98" s="217"/>
      <c r="I98" s="219"/>
      <c r="J98" s="219"/>
      <c r="K98" s="219"/>
      <c r="L98" s="219"/>
      <c r="M98" s="217"/>
      <c r="N98" s="219"/>
      <c r="O98" s="219"/>
      <c r="P98" s="219"/>
      <c r="Q98" s="219"/>
      <c r="R98" s="220"/>
    </row>
    <row r="99" spans="1:59" s="35" customFormat="1" x14ac:dyDescent="0.25">
      <c r="A99" s="119" t="s">
        <v>25</v>
      </c>
      <c r="B99" s="196"/>
      <c r="C99" s="197"/>
      <c r="D99" s="120" t="s">
        <v>65</v>
      </c>
      <c r="E99" s="198"/>
      <c r="F99" s="198"/>
      <c r="G99" s="198"/>
      <c r="H99" s="199"/>
      <c r="I99" s="120" t="s">
        <v>73</v>
      </c>
      <c r="J99" s="198"/>
      <c r="K99" s="198"/>
      <c r="L99" s="198"/>
      <c r="M99" s="199"/>
      <c r="N99" s="121" t="s">
        <v>74</v>
      </c>
      <c r="O99" s="200"/>
      <c r="P99" s="200"/>
      <c r="Q99" s="200"/>
      <c r="R99" s="201"/>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4"/>
      <c r="AY99" s="34"/>
      <c r="AZ99" s="34"/>
      <c r="BA99" s="34"/>
      <c r="BB99" s="34"/>
      <c r="BC99" s="34"/>
      <c r="BD99" s="34"/>
      <c r="BE99" s="34"/>
      <c r="BF99" s="34"/>
      <c r="BG99" s="34"/>
    </row>
    <row r="100" spans="1:59" s="35" customFormat="1" ht="19.5" thickBot="1" x14ac:dyDescent="0.3">
      <c r="A100" s="156" t="s">
        <v>24</v>
      </c>
      <c r="B100" s="157" t="s">
        <v>23</v>
      </c>
      <c r="C100" s="158" t="s">
        <v>22</v>
      </c>
      <c r="D100" s="159" t="s">
        <v>75</v>
      </c>
      <c r="E100" s="160" t="s">
        <v>76</v>
      </c>
      <c r="F100" s="160" t="s">
        <v>77</v>
      </c>
      <c r="G100" s="161" t="s">
        <v>78</v>
      </c>
      <c r="H100" s="162" t="s">
        <v>79</v>
      </c>
      <c r="I100" s="160" t="s">
        <v>75</v>
      </c>
      <c r="J100" s="160" t="s">
        <v>76</v>
      </c>
      <c r="K100" s="160" t="s">
        <v>77</v>
      </c>
      <c r="L100" s="161" t="s">
        <v>78</v>
      </c>
      <c r="M100" s="163" t="s">
        <v>79</v>
      </c>
      <c r="N100" s="159" t="s">
        <v>67</v>
      </c>
      <c r="O100" s="160" t="s">
        <v>68</v>
      </c>
      <c r="P100" s="160" t="s">
        <v>69</v>
      </c>
      <c r="Q100" s="161" t="s">
        <v>70</v>
      </c>
      <c r="R100" s="164" t="s">
        <v>80</v>
      </c>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4"/>
      <c r="AY100" s="34"/>
      <c r="AZ100" s="34"/>
      <c r="BA100" s="34"/>
      <c r="BB100" s="34"/>
      <c r="BC100" s="34"/>
      <c r="BD100" s="34"/>
      <c r="BE100" s="34"/>
      <c r="BF100" s="34"/>
      <c r="BG100" s="34"/>
    </row>
    <row r="101" spans="1:59" s="166" customFormat="1" ht="15" customHeight="1" x14ac:dyDescent="0.25">
      <c r="A101" s="130" t="s">
        <v>38</v>
      </c>
      <c r="B101" s="74" t="s">
        <v>46</v>
      </c>
      <c r="C101" s="221"/>
      <c r="D101" s="75">
        <f t="shared" ref="D101:D135" si="47">I9</f>
        <v>195461</v>
      </c>
      <c r="E101" s="76">
        <f t="shared" ref="E101:E135" si="48">J9</f>
        <v>1979</v>
      </c>
      <c r="F101" s="76">
        <f t="shared" ref="F101:F135" si="49">K9</f>
        <v>146564</v>
      </c>
      <c r="G101" s="76">
        <f t="shared" ref="G101:G135" si="50">L9</f>
        <v>46918</v>
      </c>
      <c r="H101" s="165">
        <f t="shared" ref="H101:H135" si="51">M9</f>
        <v>47577</v>
      </c>
      <c r="I101" s="75">
        <f t="shared" ref="I101:M110" si="52">I55</f>
        <v>205273</v>
      </c>
      <c r="J101" s="76">
        <f t="shared" si="52"/>
        <v>5326</v>
      </c>
      <c r="K101" s="76">
        <f t="shared" si="52"/>
        <v>153245</v>
      </c>
      <c r="L101" s="76">
        <f t="shared" si="52"/>
        <v>46702</v>
      </c>
      <c r="M101" s="99">
        <f t="shared" si="52"/>
        <v>49669</v>
      </c>
      <c r="N101" s="75">
        <f t="shared" ref="N101:R103" si="53">I101-D101</f>
        <v>9812</v>
      </c>
      <c r="O101" s="76">
        <f t="shared" si="53"/>
        <v>3347</v>
      </c>
      <c r="P101" s="76">
        <f t="shared" si="53"/>
        <v>6681</v>
      </c>
      <c r="Q101" s="76">
        <f t="shared" si="53"/>
        <v>-216</v>
      </c>
      <c r="R101" s="77">
        <f t="shared" si="53"/>
        <v>2092</v>
      </c>
      <c r="S101" s="64"/>
      <c r="T101" s="64"/>
      <c r="U101" s="64"/>
      <c r="V101" s="64"/>
      <c r="W101" s="64"/>
      <c r="X101" s="64"/>
      <c r="Y101" s="64"/>
      <c r="Z101" s="64"/>
      <c r="AA101" s="64"/>
      <c r="AB101" s="64"/>
      <c r="AC101" s="64"/>
      <c r="AD101" s="64"/>
      <c r="AE101" s="64"/>
      <c r="AF101" s="64"/>
      <c r="AG101" s="64"/>
      <c r="AH101" s="64"/>
      <c r="AI101" s="64"/>
      <c r="AJ101" s="64"/>
      <c r="AK101" s="64"/>
      <c r="AL101" s="64"/>
      <c r="AM101" s="64"/>
      <c r="AN101" s="64"/>
      <c r="AO101" s="64"/>
      <c r="AP101" s="64"/>
      <c r="AQ101" s="64"/>
      <c r="AR101" s="64"/>
      <c r="AS101" s="64"/>
      <c r="AT101" s="64"/>
      <c r="AU101" s="64"/>
      <c r="AV101" s="64"/>
      <c r="AW101" s="64"/>
      <c r="AX101" s="64"/>
      <c r="AY101" s="64"/>
      <c r="AZ101" s="64"/>
      <c r="BA101" s="64"/>
      <c r="BB101" s="64"/>
      <c r="BC101" s="64"/>
      <c r="BD101" s="64"/>
      <c r="BE101" s="64"/>
      <c r="BF101" s="64"/>
      <c r="BG101" s="64"/>
    </row>
    <row r="102" spans="1:59" s="64" customFormat="1" ht="15" customHeight="1" x14ac:dyDescent="0.25">
      <c r="A102" s="130" t="s">
        <v>38</v>
      </c>
      <c r="B102" s="50" t="s">
        <v>21</v>
      </c>
      <c r="C102" s="51" t="s">
        <v>18</v>
      </c>
      <c r="D102" s="52">
        <f t="shared" si="47"/>
        <v>94190</v>
      </c>
      <c r="E102" s="53">
        <f t="shared" si="48"/>
        <v>0</v>
      </c>
      <c r="F102" s="53">
        <f t="shared" si="49"/>
        <v>47397</v>
      </c>
      <c r="G102" s="53">
        <f t="shared" si="50"/>
        <v>46793</v>
      </c>
      <c r="H102" s="167">
        <f t="shared" si="51"/>
        <v>18212</v>
      </c>
      <c r="I102" s="52">
        <f t="shared" si="52"/>
        <v>93785</v>
      </c>
      <c r="J102" s="53">
        <f t="shared" si="52"/>
        <v>0</v>
      </c>
      <c r="K102" s="53">
        <f t="shared" si="52"/>
        <v>47207</v>
      </c>
      <c r="L102" s="53">
        <f t="shared" si="52"/>
        <v>46578</v>
      </c>
      <c r="M102" s="136">
        <f t="shared" si="52"/>
        <v>18212</v>
      </c>
      <c r="N102" s="52">
        <f t="shared" si="53"/>
        <v>-405</v>
      </c>
      <c r="O102" s="53">
        <f t="shared" si="53"/>
        <v>0</v>
      </c>
      <c r="P102" s="53">
        <f t="shared" si="53"/>
        <v>-190</v>
      </c>
      <c r="Q102" s="53">
        <f t="shared" si="53"/>
        <v>-215</v>
      </c>
      <c r="R102" s="54">
        <f t="shared" si="53"/>
        <v>0</v>
      </c>
    </row>
    <row r="103" spans="1:59" s="64" customFormat="1" ht="15" customHeight="1" x14ac:dyDescent="0.25">
      <c r="A103" s="130" t="s">
        <v>38</v>
      </c>
      <c r="B103" s="50" t="s">
        <v>21</v>
      </c>
      <c r="C103" s="51" t="s">
        <v>20</v>
      </c>
      <c r="D103" s="52">
        <f t="shared" si="47"/>
        <v>100690</v>
      </c>
      <c r="E103" s="53">
        <f t="shared" si="48"/>
        <v>1973</v>
      </c>
      <c r="F103" s="53">
        <f t="shared" si="49"/>
        <v>98717</v>
      </c>
      <c r="G103" s="53">
        <f t="shared" si="50"/>
        <v>0</v>
      </c>
      <c r="H103" s="167">
        <f t="shared" si="51"/>
        <v>29078</v>
      </c>
      <c r="I103" s="52">
        <f t="shared" si="52"/>
        <v>110885</v>
      </c>
      <c r="J103" s="53">
        <f t="shared" si="52"/>
        <v>5309</v>
      </c>
      <c r="K103" s="53">
        <f t="shared" si="52"/>
        <v>105576</v>
      </c>
      <c r="L103" s="53">
        <f t="shared" si="52"/>
        <v>0</v>
      </c>
      <c r="M103" s="136">
        <f t="shared" si="52"/>
        <v>31155</v>
      </c>
      <c r="N103" s="52">
        <f t="shared" si="53"/>
        <v>10195</v>
      </c>
      <c r="O103" s="53">
        <f t="shared" si="53"/>
        <v>3336</v>
      </c>
      <c r="P103" s="53">
        <f t="shared" si="53"/>
        <v>6859</v>
      </c>
      <c r="Q103" s="53">
        <f t="shared" si="53"/>
        <v>0</v>
      </c>
      <c r="R103" s="54">
        <f t="shared" si="53"/>
        <v>2077</v>
      </c>
    </row>
    <row r="104" spans="1:59" s="64" customFormat="1" ht="15" customHeight="1" x14ac:dyDescent="0.25">
      <c r="A104" s="130" t="s">
        <v>38</v>
      </c>
      <c r="B104" s="50" t="s">
        <v>19</v>
      </c>
      <c r="C104" s="51" t="s">
        <v>18</v>
      </c>
      <c r="D104" s="52">
        <f t="shared" si="47"/>
        <v>253</v>
      </c>
      <c r="E104" s="53">
        <f t="shared" si="48"/>
        <v>0</v>
      </c>
      <c r="F104" s="53">
        <f t="shared" si="49"/>
        <v>128</v>
      </c>
      <c r="G104" s="53">
        <f t="shared" si="50"/>
        <v>125</v>
      </c>
      <c r="H104" s="167">
        <f t="shared" si="51"/>
        <v>90</v>
      </c>
      <c r="I104" s="52">
        <f t="shared" si="52"/>
        <v>251</v>
      </c>
      <c r="J104" s="53">
        <f t="shared" si="52"/>
        <v>0</v>
      </c>
      <c r="K104" s="53">
        <f t="shared" si="52"/>
        <v>127</v>
      </c>
      <c r="L104" s="53">
        <f t="shared" si="52"/>
        <v>124</v>
      </c>
      <c r="M104" s="136">
        <f t="shared" si="52"/>
        <v>90</v>
      </c>
      <c r="N104" s="52">
        <f t="shared" ref="N104:R105" si="54">I104-D104</f>
        <v>-2</v>
      </c>
      <c r="O104" s="53">
        <f t="shared" si="54"/>
        <v>0</v>
      </c>
      <c r="P104" s="53">
        <f t="shared" si="54"/>
        <v>-1</v>
      </c>
      <c r="Q104" s="53">
        <f t="shared" si="54"/>
        <v>-1</v>
      </c>
      <c r="R104" s="54">
        <f t="shared" si="54"/>
        <v>0</v>
      </c>
    </row>
    <row r="105" spans="1:59" s="64" customFormat="1" ht="15" customHeight="1" thickBot="1" x14ac:dyDescent="0.3">
      <c r="A105" s="133" t="s">
        <v>38</v>
      </c>
      <c r="B105" s="56" t="s">
        <v>19</v>
      </c>
      <c r="C105" s="57" t="s">
        <v>17</v>
      </c>
      <c r="D105" s="58">
        <f t="shared" si="47"/>
        <v>328</v>
      </c>
      <c r="E105" s="59">
        <f t="shared" si="48"/>
        <v>6</v>
      </c>
      <c r="F105" s="59">
        <f t="shared" si="49"/>
        <v>322</v>
      </c>
      <c r="G105" s="59">
        <f t="shared" si="50"/>
        <v>0</v>
      </c>
      <c r="H105" s="168">
        <f t="shared" si="51"/>
        <v>197</v>
      </c>
      <c r="I105" s="58">
        <f t="shared" si="52"/>
        <v>352</v>
      </c>
      <c r="J105" s="59">
        <f t="shared" si="52"/>
        <v>17</v>
      </c>
      <c r="K105" s="59">
        <f t="shared" si="52"/>
        <v>335</v>
      </c>
      <c r="L105" s="59">
        <f t="shared" si="52"/>
        <v>0</v>
      </c>
      <c r="M105" s="137">
        <f t="shared" si="52"/>
        <v>212</v>
      </c>
      <c r="N105" s="58">
        <f t="shared" si="54"/>
        <v>24</v>
      </c>
      <c r="O105" s="59">
        <f t="shared" si="54"/>
        <v>11</v>
      </c>
      <c r="P105" s="59">
        <f t="shared" si="54"/>
        <v>13</v>
      </c>
      <c r="Q105" s="59">
        <f t="shared" si="54"/>
        <v>0</v>
      </c>
      <c r="R105" s="60">
        <f t="shared" si="54"/>
        <v>15</v>
      </c>
    </row>
    <row r="106" spans="1:59" s="166" customFormat="1" ht="18.75" x14ac:dyDescent="0.25">
      <c r="A106" s="169" t="s">
        <v>37</v>
      </c>
      <c r="B106" s="170" t="s">
        <v>47</v>
      </c>
      <c r="C106" s="222"/>
      <c r="D106" s="171">
        <f t="shared" si="47"/>
        <v>26832</v>
      </c>
      <c r="E106" s="76">
        <f t="shared" si="48"/>
        <v>288</v>
      </c>
      <c r="F106" s="172">
        <f t="shared" si="49"/>
        <v>22228</v>
      </c>
      <c r="G106" s="172">
        <f t="shared" si="50"/>
        <v>4316</v>
      </c>
      <c r="H106" s="173">
        <f t="shared" si="51"/>
        <v>35376</v>
      </c>
      <c r="I106" s="171">
        <f t="shared" si="52"/>
        <v>28586</v>
      </c>
      <c r="J106" s="76">
        <f t="shared" si="52"/>
        <v>773</v>
      </c>
      <c r="K106" s="172">
        <f t="shared" si="52"/>
        <v>23557</v>
      </c>
      <c r="L106" s="172">
        <f t="shared" si="52"/>
        <v>4256</v>
      </c>
      <c r="M106" s="174">
        <f t="shared" si="52"/>
        <v>37203</v>
      </c>
      <c r="N106" s="171">
        <f t="shared" ref="N106:R108" si="55">I106-D106</f>
        <v>1754</v>
      </c>
      <c r="O106" s="76">
        <f t="shared" si="55"/>
        <v>485</v>
      </c>
      <c r="P106" s="172">
        <f t="shared" si="55"/>
        <v>1329</v>
      </c>
      <c r="Q106" s="172">
        <f t="shared" si="55"/>
        <v>-60</v>
      </c>
      <c r="R106" s="175">
        <f t="shared" si="55"/>
        <v>1827</v>
      </c>
      <c r="S106" s="64"/>
      <c r="AL106" s="64"/>
      <c r="AM106" s="64"/>
      <c r="AN106" s="64"/>
      <c r="AO106" s="64"/>
      <c r="AP106" s="64"/>
      <c r="AQ106" s="64"/>
      <c r="AR106" s="64"/>
      <c r="AS106" s="64"/>
      <c r="AT106" s="64"/>
      <c r="AU106" s="64"/>
      <c r="AV106" s="64"/>
      <c r="AW106" s="64"/>
      <c r="AX106" s="64"/>
      <c r="AY106" s="64"/>
      <c r="AZ106" s="64"/>
      <c r="BA106" s="64"/>
      <c r="BB106" s="64"/>
      <c r="BC106" s="64"/>
      <c r="BD106" s="64"/>
      <c r="BE106" s="64"/>
      <c r="BF106" s="64"/>
      <c r="BG106" s="64"/>
    </row>
    <row r="107" spans="1:59" s="166" customFormat="1" x14ac:dyDescent="0.25">
      <c r="A107" s="130" t="s">
        <v>37</v>
      </c>
      <c r="B107" s="50" t="s">
        <v>21</v>
      </c>
      <c r="C107" s="51" t="s">
        <v>18</v>
      </c>
      <c r="D107" s="52">
        <f t="shared" si="47"/>
        <v>11956</v>
      </c>
      <c r="E107" s="53">
        <f t="shared" si="48"/>
        <v>0</v>
      </c>
      <c r="F107" s="53">
        <f t="shared" si="49"/>
        <v>7713</v>
      </c>
      <c r="G107" s="53">
        <f t="shared" si="50"/>
        <v>4243</v>
      </c>
      <c r="H107" s="167">
        <f t="shared" si="51"/>
        <v>13674</v>
      </c>
      <c r="I107" s="52">
        <f t="shared" si="52"/>
        <v>12255</v>
      </c>
      <c r="J107" s="53">
        <f t="shared" si="52"/>
        <v>0</v>
      </c>
      <c r="K107" s="53">
        <f t="shared" si="52"/>
        <v>8093</v>
      </c>
      <c r="L107" s="53">
        <f t="shared" si="52"/>
        <v>4162</v>
      </c>
      <c r="M107" s="136">
        <f t="shared" si="52"/>
        <v>14021</v>
      </c>
      <c r="N107" s="52">
        <f t="shared" si="55"/>
        <v>299</v>
      </c>
      <c r="O107" s="53">
        <f t="shared" si="55"/>
        <v>0</v>
      </c>
      <c r="P107" s="53">
        <f t="shared" si="55"/>
        <v>380</v>
      </c>
      <c r="Q107" s="53">
        <f t="shared" si="55"/>
        <v>-81</v>
      </c>
      <c r="R107" s="54">
        <f t="shared" si="55"/>
        <v>347</v>
      </c>
      <c r="S107" s="64"/>
      <c r="AL107" s="64"/>
      <c r="AM107" s="64"/>
      <c r="AN107" s="64"/>
      <c r="AO107" s="64"/>
      <c r="AP107" s="64"/>
      <c r="AQ107" s="64"/>
      <c r="AR107" s="64"/>
      <c r="AS107" s="64"/>
      <c r="AT107" s="64"/>
      <c r="AU107" s="64"/>
      <c r="AV107" s="64"/>
      <c r="AW107" s="64"/>
      <c r="AX107" s="64"/>
      <c r="AY107" s="64"/>
      <c r="AZ107" s="64"/>
      <c r="BA107" s="64"/>
      <c r="BB107" s="64"/>
      <c r="BC107" s="64"/>
      <c r="BD107" s="64"/>
      <c r="BE107" s="64"/>
      <c r="BF107" s="64"/>
      <c r="BG107" s="64"/>
    </row>
    <row r="108" spans="1:59" s="166" customFormat="1" x14ac:dyDescent="0.25">
      <c r="A108" s="130" t="s">
        <v>37</v>
      </c>
      <c r="B108" s="50" t="s">
        <v>21</v>
      </c>
      <c r="C108" s="51" t="s">
        <v>20</v>
      </c>
      <c r="D108" s="52">
        <f t="shared" si="47"/>
        <v>14476</v>
      </c>
      <c r="E108" s="53">
        <f t="shared" si="48"/>
        <v>284</v>
      </c>
      <c r="F108" s="53">
        <f t="shared" si="49"/>
        <v>14192</v>
      </c>
      <c r="G108" s="53">
        <f t="shared" si="50"/>
        <v>0</v>
      </c>
      <c r="H108" s="167">
        <f t="shared" si="51"/>
        <v>21366</v>
      </c>
      <c r="I108" s="52">
        <f t="shared" si="52"/>
        <v>15909</v>
      </c>
      <c r="J108" s="53">
        <f t="shared" si="52"/>
        <v>762</v>
      </c>
      <c r="K108" s="53">
        <f t="shared" si="52"/>
        <v>15147</v>
      </c>
      <c r="L108" s="53">
        <f t="shared" si="52"/>
        <v>0</v>
      </c>
      <c r="M108" s="136">
        <f t="shared" si="52"/>
        <v>22833</v>
      </c>
      <c r="N108" s="52">
        <f t="shared" si="55"/>
        <v>1433</v>
      </c>
      <c r="O108" s="53">
        <f t="shared" si="55"/>
        <v>478</v>
      </c>
      <c r="P108" s="53">
        <f t="shared" si="55"/>
        <v>955</v>
      </c>
      <c r="Q108" s="53">
        <f t="shared" si="55"/>
        <v>0</v>
      </c>
      <c r="R108" s="54">
        <f t="shared" si="55"/>
        <v>1467</v>
      </c>
      <c r="S108" s="64"/>
      <c r="AL108" s="64"/>
      <c r="AM108" s="64"/>
      <c r="AN108" s="64"/>
      <c r="AO108" s="64"/>
      <c r="AP108" s="64"/>
      <c r="AQ108" s="64"/>
      <c r="AR108" s="64"/>
      <c r="AS108" s="64"/>
      <c r="AT108" s="64"/>
      <c r="AU108" s="64"/>
      <c r="AV108" s="64"/>
      <c r="AW108" s="64"/>
      <c r="AX108" s="64"/>
      <c r="AY108" s="64"/>
      <c r="AZ108" s="64"/>
      <c r="BA108" s="64"/>
      <c r="BB108" s="64"/>
      <c r="BC108" s="64"/>
      <c r="BD108" s="64"/>
      <c r="BE108" s="64"/>
      <c r="BF108" s="64"/>
      <c r="BG108" s="64"/>
    </row>
    <row r="109" spans="1:59" s="64" customFormat="1" x14ac:dyDescent="0.25">
      <c r="A109" s="130" t="s">
        <v>37</v>
      </c>
      <c r="B109" s="50" t="s">
        <v>19</v>
      </c>
      <c r="C109" s="51" t="s">
        <v>18</v>
      </c>
      <c r="D109" s="52">
        <f t="shared" si="47"/>
        <v>191</v>
      </c>
      <c r="E109" s="53">
        <f t="shared" si="48"/>
        <v>0</v>
      </c>
      <c r="F109" s="53">
        <f t="shared" si="49"/>
        <v>118</v>
      </c>
      <c r="G109" s="53">
        <f t="shared" si="50"/>
        <v>73</v>
      </c>
      <c r="H109" s="167">
        <f t="shared" si="51"/>
        <v>145</v>
      </c>
      <c r="I109" s="52">
        <f t="shared" si="52"/>
        <v>191</v>
      </c>
      <c r="J109" s="53">
        <f t="shared" si="52"/>
        <v>0</v>
      </c>
      <c r="K109" s="53">
        <f t="shared" si="52"/>
        <v>97</v>
      </c>
      <c r="L109" s="53">
        <f t="shared" si="52"/>
        <v>94</v>
      </c>
      <c r="M109" s="136">
        <f t="shared" si="52"/>
        <v>145</v>
      </c>
      <c r="N109" s="52">
        <f t="shared" ref="N109:R110" si="56">I109-D109</f>
        <v>0</v>
      </c>
      <c r="O109" s="53">
        <f t="shared" si="56"/>
        <v>0</v>
      </c>
      <c r="P109" s="53">
        <f t="shared" si="56"/>
        <v>-21</v>
      </c>
      <c r="Q109" s="53">
        <f t="shared" si="56"/>
        <v>21</v>
      </c>
      <c r="R109" s="54">
        <f t="shared" si="56"/>
        <v>0</v>
      </c>
    </row>
    <row r="110" spans="1:59" s="64" customFormat="1" ht="16.5" thickBot="1" x14ac:dyDescent="0.3">
      <c r="A110" s="130" t="s">
        <v>37</v>
      </c>
      <c r="B110" s="50" t="s">
        <v>19</v>
      </c>
      <c r="C110" s="51" t="s">
        <v>17</v>
      </c>
      <c r="D110" s="52">
        <f t="shared" si="47"/>
        <v>209</v>
      </c>
      <c r="E110" s="53">
        <f t="shared" si="48"/>
        <v>4</v>
      </c>
      <c r="F110" s="53">
        <f t="shared" si="49"/>
        <v>205</v>
      </c>
      <c r="G110" s="53">
        <f t="shared" si="50"/>
        <v>0</v>
      </c>
      <c r="H110" s="167">
        <f t="shared" si="51"/>
        <v>191</v>
      </c>
      <c r="I110" s="52">
        <f t="shared" si="52"/>
        <v>231</v>
      </c>
      <c r="J110" s="53">
        <f t="shared" si="52"/>
        <v>11</v>
      </c>
      <c r="K110" s="53">
        <f t="shared" si="52"/>
        <v>220</v>
      </c>
      <c r="L110" s="53">
        <f t="shared" si="52"/>
        <v>0</v>
      </c>
      <c r="M110" s="136">
        <f t="shared" si="52"/>
        <v>204</v>
      </c>
      <c r="N110" s="52">
        <f t="shared" si="56"/>
        <v>22</v>
      </c>
      <c r="O110" s="53">
        <f t="shared" si="56"/>
        <v>7</v>
      </c>
      <c r="P110" s="53">
        <f t="shared" si="56"/>
        <v>15</v>
      </c>
      <c r="Q110" s="53">
        <f t="shared" si="56"/>
        <v>0</v>
      </c>
      <c r="R110" s="54">
        <f t="shared" si="56"/>
        <v>13</v>
      </c>
    </row>
    <row r="111" spans="1:59" s="64" customFormat="1" ht="15.75" customHeight="1" x14ac:dyDescent="0.25">
      <c r="A111" s="129" t="s">
        <v>36</v>
      </c>
      <c r="B111" s="44" t="s">
        <v>53</v>
      </c>
      <c r="C111" s="206"/>
      <c r="D111" s="46">
        <f t="shared" si="47"/>
        <v>8526</v>
      </c>
      <c r="E111" s="47">
        <f t="shared" si="48"/>
        <v>1219</v>
      </c>
      <c r="F111" s="47">
        <f t="shared" si="49"/>
        <v>7158</v>
      </c>
      <c r="G111" s="47">
        <f t="shared" si="50"/>
        <v>149</v>
      </c>
      <c r="H111" s="176">
        <f t="shared" si="51"/>
        <v>5740</v>
      </c>
      <c r="I111" s="46">
        <f t="shared" ref="I111:M120" si="57">I65</f>
        <v>9608</v>
      </c>
      <c r="J111" s="47">
        <f t="shared" si="57"/>
        <v>1419</v>
      </c>
      <c r="K111" s="47">
        <f t="shared" si="57"/>
        <v>8039</v>
      </c>
      <c r="L111" s="47">
        <f t="shared" si="57"/>
        <v>150</v>
      </c>
      <c r="M111" s="80">
        <f t="shared" si="57"/>
        <v>5974</v>
      </c>
      <c r="N111" s="46">
        <f t="shared" ref="N111:R113" si="58">I111-D111</f>
        <v>1082</v>
      </c>
      <c r="O111" s="47">
        <f t="shared" si="58"/>
        <v>200</v>
      </c>
      <c r="P111" s="47">
        <f t="shared" si="58"/>
        <v>881</v>
      </c>
      <c r="Q111" s="47">
        <f t="shared" si="58"/>
        <v>1</v>
      </c>
      <c r="R111" s="48">
        <f t="shared" si="58"/>
        <v>234</v>
      </c>
    </row>
    <row r="112" spans="1:59" s="64" customFormat="1" x14ac:dyDescent="0.25">
      <c r="A112" s="130" t="s">
        <v>36</v>
      </c>
      <c r="B112" s="50" t="s">
        <v>21</v>
      </c>
      <c r="C112" s="51" t="s">
        <v>18</v>
      </c>
      <c r="D112" s="52">
        <f t="shared" si="47"/>
        <v>3711</v>
      </c>
      <c r="E112" s="53">
        <f t="shared" si="48"/>
        <v>1123</v>
      </c>
      <c r="F112" s="53">
        <f t="shared" si="49"/>
        <v>2588</v>
      </c>
      <c r="G112" s="53">
        <f t="shared" si="50"/>
        <v>0</v>
      </c>
      <c r="H112" s="167">
        <f t="shared" si="51"/>
        <v>2086</v>
      </c>
      <c r="I112" s="52">
        <f t="shared" si="57"/>
        <v>3895</v>
      </c>
      <c r="J112" s="53">
        <f t="shared" si="57"/>
        <v>1161</v>
      </c>
      <c r="K112" s="53">
        <f t="shared" si="57"/>
        <v>2734</v>
      </c>
      <c r="L112" s="53">
        <f t="shared" si="57"/>
        <v>0</v>
      </c>
      <c r="M112" s="136">
        <f t="shared" si="57"/>
        <v>2089</v>
      </c>
      <c r="N112" s="52">
        <f t="shared" si="58"/>
        <v>184</v>
      </c>
      <c r="O112" s="53">
        <f t="shared" si="58"/>
        <v>38</v>
      </c>
      <c r="P112" s="53">
        <f t="shared" si="58"/>
        <v>146</v>
      </c>
      <c r="Q112" s="53">
        <f t="shared" si="58"/>
        <v>0</v>
      </c>
      <c r="R112" s="54">
        <f t="shared" si="58"/>
        <v>3</v>
      </c>
    </row>
    <row r="113" spans="1:60" s="181" customFormat="1" x14ac:dyDescent="0.25">
      <c r="A113" s="130" t="s">
        <v>36</v>
      </c>
      <c r="B113" s="50" t="s">
        <v>21</v>
      </c>
      <c r="C113" s="51" t="s">
        <v>20</v>
      </c>
      <c r="D113" s="52">
        <f t="shared" si="47"/>
        <v>4189</v>
      </c>
      <c r="E113" s="53">
        <f t="shared" si="48"/>
        <v>90</v>
      </c>
      <c r="F113" s="53">
        <f t="shared" si="49"/>
        <v>4099</v>
      </c>
      <c r="G113" s="53">
        <f t="shared" si="50"/>
        <v>0</v>
      </c>
      <c r="H113" s="167">
        <f t="shared" si="51"/>
        <v>3309</v>
      </c>
      <c r="I113" s="52">
        <f t="shared" si="57"/>
        <v>5047</v>
      </c>
      <c r="J113" s="53">
        <f t="shared" si="57"/>
        <v>241</v>
      </c>
      <c r="K113" s="53">
        <f t="shared" si="57"/>
        <v>4806</v>
      </c>
      <c r="L113" s="53">
        <f t="shared" si="57"/>
        <v>0</v>
      </c>
      <c r="M113" s="136">
        <f t="shared" si="57"/>
        <v>3525</v>
      </c>
      <c r="N113" s="52">
        <f t="shared" si="58"/>
        <v>858</v>
      </c>
      <c r="O113" s="53">
        <f t="shared" si="58"/>
        <v>151</v>
      </c>
      <c r="P113" s="53">
        <f t="shared" si="58"/>
        <v>707</v>
      </c>
      <c r="Q113" s="53">
        <f t="shared" si="58"/>
        <v>0</v>
      </c>
      <c r="R113" s="54">
        <f t="shared" si="58"/>
        <v>216</v>
      </c>
      <c r="S113" s="64"/>
      <c r="T113" s="69"/>
      <c r="U113" s="177"/>
      <c r="V113" s="70"/>
      <c r="W113" s="178"/>
      <c r="X113" s="178"/>
      <c r="Y113" s="178"/>
      <c r="Z113" s="178"/>
      <c r="AA113" s="179"/>
      <c r="AB113" s="178"/>
      <c r="AC113" s="53"/>
      <c r="AD113" s="53"/>
      <c r="AE113" s="53"/>
      <c r="AF113" s="180"/>
      <c r="AG113" s="178"/>
      <c r="AH113" s="178"/>
      <c r="AI113" s="178"/>
      <c r="AJ113" s="178"/>
      <c r="AK113" s="179"/>
      <c r="AL113" s="64"/>
      <c r="AM113" s="64"/>
      <c r="AN113" s="64"/>
      <c r="AO113" s="64"/>
      <c r="AP113" s="64"/>
      <c r="AQ113" s="64"/>
      <c r="AR113" s="64"/>
      <c r="AS113" s="64"/>
      <c r="AT113" s="64"/>
      <c r="AU113" s="64"/>
      <c r="AV113" s="64"/>
      <c r="AW113" s="64"/>
      <c r="AX113" s="64"/>
      <c r="AY113" s="64"/>
      <c r="AZ113" s="64"/>
      <c r="BA113" s="64"/>
      <c r="BB113" s="64"/>
      <c r="BC113" s="64"/>
      <c r="BD113" s="64"/>
      <c r="BE113" s="64"/>
      <c r="BF113" s="64"/>
      <c r="BG113" s="64"/>
    </row>
    <row r="114" spans="1:60" s="64" customFormat="1" x14ac:dyDescent="0.25">
      <c r="A114" s="130" t="s">
        <v>36</v>
      </c>
      <c r="B114" s="50" t="s">
        <v>19</v>
      </c>
      <c r="C114" s="51" t="s">
        <v>18</v>
      </c>
      <c r="D114" s="52">
        <f t="shared" si="47"/>
        <v>301</v>
      </c>
      <c r="E114" s="53">
        <f t="shared" si="48"/>
        <v>0</v>
      </c>
      <c r="F114" s="53">
        <f t="shared" si="49"/>
        <v>152</v>
      </c>
      <c r="G114" s="53">
        <f t="shared" si="50"/>
        <v>149</v>
      </c>
      <c r="H114" s="167">
        <f t="shared" si="51"/>
        <v>138</v>
      </c>
      <c r="I114" s="52">
        <f t="shared" si="57"/>
        <v>304</v>
      </c>
      <c r="J114" s="53">
        <f t="shared" si="57"/>
        <v>0</v>
      </c>
      <c r="K114" s="53">
        <f t="shared" si="57"/>
        <v>154</v>
      </c>
      <c r="L114" s="53">
        <f t="shared" si="57"/>
        <v>150</v>
      </c>
      <c r="M114" s="136">
        <f t="shared" si="57"/>
        <v>138</v>
      </c>
      <c r="N114" s="52">
        <f t="shared" ref="N114:R115" si="59">I114-D114</f>
        <v>3</v>
      </c>
      <c r="O114" s="53">
        <f t="shared" si="59"/>
        <v>0</v>
      </c>
      <c r="P114" s="53">
        <f t="shared" si="59"/>
        <v>2</v>
      </c>
      <c r="Q114" s="53">
        <f t="shared" si="59"/>
        <v>1</v>
      </c>
      <c r="R114" s="54">
        <f t="shared" si="59"/>
        <v>0</v>
      </c>
    </row>
    <row r="115" spans="1:60" s="64" customFormat="1" ht="16.5" thickBot="1" x14ac:dyDescent="0.3">
      <c r="A115" s="130" t="s">
        <v>36</v>
      </c>
      <c r="B115" s="50" t="s">
        <v>19</v>
      </c>
      <c r="C115" s="51" t="s">
        <v>17</v>
      </c>
      <c r="D115" s="52">
        <f t="shared" si="47"/>
        <v>325</v>
      </c>
      <c r="E115" s="53">
        <f t="shared" si="48"/>
        <v>6</v>
      </c>
      <c r="F115" s="53">
        <f t="shared" si="49"/>
        <v>319</v>
      </c>
      <c r="G115" s="53">
        <f t="shared" si="50"/>
        <v>0</v>
      </c>
      <c r="H115" s="167">
        <f t="shared" si="51"/>
        <v>207</v>
      </c>
      <c r="I115" s="52">
        <f t="shared" si="57"/>
        <v>362</v>
      </c>
      <c r="J115" s="53">
        <f t="shared" si="57"/>
        <v>17</v>
      </c>
      <c r="K115" s="53">
        <f t="shared" si="57"/>
        <v>345</v>
      </c>
      <c r="L115" s="53">
        <f t="shared" si="57"/>
        <v>0</v>
      </c>
      <c r="M115" s="136">
        <f t="shared" si="57"/>
        <v>222</v>
      </c>
      <c r="N115" s="52">
        <f t="shared" si="59"/>
        <v>37</v>
      </c>
      <c r="O115" s="53">
        <f t="shared" si="59"/>
        <v>11</v>
      </c>
      <c r="P115" s="53">
        <f t="shared" si="59"/>
        <v>26</v>
      </c>
      <c r="Q115" s="53">
        <f t="shared" si="59"/>
        <v>0</v>
      </c>
      <c r="R115" s="60">
        <f t="shared" si="59"/>
        <v>15</v>
      </c>
    </row>
    <row r="116" spans="1:60" s="182" customFormat="1" ht="18.75" x14ac:dyDescent="0.25">
      <c r="A116" s="43" t="str">
        <f t="shared" ref="A116:A121" si="60">A24</f>
        <v>Base 68</v>
      </c>
      <c r="B116" s="67" t="s">
        <v>48</v>
      </c>
      <c r="C116" s="207"/>
      <c r="D116" s="46">
        <f t="shared" si="47"/>
        <v>1980</v>
      </c>
      <c r="E116" s="47">
        <f t="shared" si="48"/>
        <v>18</v>
      </c>
      <c r="F116" s="47">
        <f t="shared" si="49"/>
        <v>1463</v>
      </c>
      <c r="G116" s="47">
        <f t="shared" si="50"/>
        <v>499</v>
      </c>
      <c r="H116" s="176">
        <f t="shared" si="51"/>
        <v>423</v>
      </c>
      <c r="I116" s="46">
        <f t="shared" si="57"/>
        <v>1975</v>
      </c>
      <c r="J116" s="47">
        <f t="shared" si="57"/>
        <v>49</v>
      </c>
      <c r="K116" s="47">
        <f t="shared" si="57"/>
        <v>1456</v>
      </c>
      <c r="L116" s="47">
        <f t="shared" si="57"/>
        <v>470</v>
      </c>
      <c r="M116" s="80">
        <f t="shared" si="57"/>
        <v>443</v>
      </c>
      <c r="N116" s="46">
        <f t="shared" ref="N116:R118" si="61">I116-D116</f>
        <v>-5</v>
      </c>
      <c r="O116" s="47">
        <f t="shared" si="61"/>
        <v>31</v>
      </c>
      <c r="P116" s="47">
        <f t="shared" si="61"/>
        <v>-7</v>
      </c>
      <c r="Q116" s="47">
        <f t="shared" si="61"/>
        <v>-29</v>
      </c>
      <c r="R116" s="48">
        <f t="shared" si="61"/>
        <v>20</v>
      </c>
      <c r="S116" s="64"/>
      <c r="T116" s="64"/>
      <c r="U116" s="64"/>
      <c r="V116" s="64"/>
      <c r="W116" s="64"/>
      <c r="X116" s="64"/>
      <c r="Y116" s="64"/>
      <c r="Z116" s="64"/>
      <c r="AA116" s="64"/>
      <c r="AB116" s="64"/>
      <c r="AC116" s="64"/>
      <c r="AD116" s="64"/>
      <c r="AE116" s="64"/>
      <c r="AF116" s="64"/>
      <c r="AG116" s="64"/>
      <c r="AH116" s="64"/>
      <c r="AI116" s="64"/>
      <c r="AJ116" s="64"/>
      <c r="AK116" s="64"/>
      <c r="AL116" s="64"/>
      <c r="AM116" s="64"/>
      <c r="AN116" s="64"/>
      <c r="AO116" s="64"/>
      <c r="AP116" s="64"/>
      <c r="AQ116" s="64"/>
      <c r="AR116" s="64"/>
      <c r="AS116" s="64"/>
      <c r="AT116" s="64"/>
      <c r="AU116" s="64"/>
      <c r="AV116" s="64"/>
      <c r="AW116" s="64"/>
      <c r="AX116" s="64"/>
      <c r="AY116" s="64"/>
      <c r="AZ116" s="64"/>
      <c r="BA116" s="64"/>
      <c r="BB116" s="64"/>
      <c r="BC116" s="64"/>
      <c r="BD116" s="64"/>
      <c r="BE116" s="64"/>
      <c r="BF116" s="64"/>
      <c r="BG116" s="64"/>
      <c r="BH116" s="64"/>
    </row>
    <row r="117" spans="1:60" s="64" customFormat="1" ht="15" customHeight="1" x14ac:dyDescent="0.25">
      <c r="A117" s="69" t="str">
        <f t="shared" si="60"/>
        <v>Base 68</v>
      </c>
      <c r="B117" s="69" t="s">
        <v>19</v>
      </c>
      <c r="C117" s="51" t="s">
        <v>18</v>
      </c>
      <c r="D117" s="52">
        <f t="shared" si="47"/>
        <v>1009</v>
      </c>
      <c r="E117" s="53">
        <f t="shared" si="48"/>
        <v>0</v>
      </c>
      <c r="F117" s="53">
        <f t="shared" si="49"/>
        <v>510</v>
      </c>
      <c r="G117" s="53">
        <f t="shared" si="50"/>
        <v>499</v>
      </c>
      <c r="H117" s="167">
        <f t="shared" si="51"/>
        <v>152</v>
      </c>
      <c r="I117" s="52">
        <f t="shared" si="57"/>
        <v>952</v>
      </c>
      <c r="J117" s="53">
        <f t="shared" si="57"/>
        <v>0</v>
      </c>
      <c r="K117" s="53">
        <f t="shared" si="57"/>
        <v>482</v>
      </c>
      <c r="L117" s="53">
        <f t="shared" si="57"/>
        <v>470</v>
      </c>
      <c r="M117" s="136">
        <f t="shared" si="57"/>
        <v>152</v>
      </c>
      <c r="N117" s="52">
        <f t="shared" si="61"/>
        <v>-57</v>
      </c>
      <c r="O117" s="53">
        <f t="shared" si="61"/>
        <v>0</v>
      </c>
      <c r="P117" s="53">
        <f t="shared" si="61"/>
        <v>-28</v>
      </c>
      <c r="Q117" s="53">
        <f t="shared" si="61"/>
        <v>-29</v>
      </c>
      <c r="R117" s="54">
        <f t="shared" si="61"/>
        <v>0</v>
      </c>
    </row>
    <row r="118" spans="1:60" s="64" customFormat="1" ht="16.5" thickBot="1" x14ac:dyDescent="0.3">
      <c r="A118" s="69" t="str">
        <f t="shared" si="60"/>
        <v>Base 68</v>
      </c>
      <c r="B118" s="72" t="s">
        <v>19</v>
      </c>
      <c r="C118" s="57" t="s">
        <v>20</v>
      </c>
      <c r="D118" s="58">
        <f t="shared" si="47"/>
        <v>971</v>
      </c>
      <c r="E118" s="59">
        <f t="shared" si="48"/>
        <v>18</v>
      </c>
      <c r="F118" s="59">
        <f t="shared" si="49"/>
        <v>953</v>
      </c>
      <c r="G118" s="59">
        <f t="shared" si="50"/>
        <v>0</v>
      </c>
      <c r="H118" s="168">
        <f t="shared" si="51"/>
        <v>271</v>
      </c>
      <c r="I118" s="58">
        <f t="shared" si="57"/>
        <v>1023</v>
      </c>
      <c r="J118" s="59">
        <f t="shared" si="57"/>
        <v>49</v>
      </c>
      <c r="K118" s="59">
        <f t="shared" si="57"/>
        <v>974</v>
      </c>
      <c r="L118" s="59">
        <f t="shared" si="57"/>
        <v>0</v>
      </c>
      <c r="M118" s="137">
        <f t="shared" si="57"/>
        <v>291</v>
      </c>
      <c r="N118" s="58">
        <f t="shared" si="61"/>
        <v>52</v>
      </c>
      <c r="O118" s="59">
        <f t="shared" si="61"/>
        <v>31</v>
      </c>
      <c r="P118" s="59">
        <f t="shared" si="61"/>
        <v>21</v>
      </c>
      <c r="Q118" s="59">
        <f t="shared" si="61"/>
        <v>0</v>
      </c>
      <c r="R118" s="60">
        <f t="shared" si="61"/>
        <v>20</v>
      </c>
    </row>
    <row r="119" spans="1:60" s="64" customFormat="1" ht="18.75" x14ac:dyDescent="0.25">
      <c r="A119" s="43" t="str">
        <f t="shared" si="60"/>
        <v>Regular 64</v>
      </c>
      <c r="B119" s="183" t="s">
        <v>49</v>
      </c>
      <c r="C119" s="223"/>
      <c r="D119" s="171">
        <f t="shared" si="47"/>
        <v>24505</v>
      </c>
      <c r="E119" s="76">
        <f t="shared" si="48"/>
        <v>4162</v>
      </c>
      <c r="F119" s="172">
        <f t="shared" si="49"/>
        <v>17341</v>
      </c>
      <c r="G119" s="172">
        <f t="shared" si="50"/>
        <v>3002</v>
      </c>
      <c r="H119" s="173">
        <f t="shared" si="51"/>
        <v>0</v>
      </c>
      <c r="I119" s="171">
        <f t="shared" si="57"/>
        <v>656727</v>
      </c>
      <c r="J119" s="76">
        <f t="shared" si="57"/>
        <v>124365</v>
      </c>
      <c r="K119" s="172">
        <f t="shared" si="57"/>
        <v>456183</v>
      </c>
      <c r="L119" s="172">
        <f t="shared" si="57"/>
        <v>76179</v>
      </c>
      <c r="M119" s="174">
        <f t="shared" si="57"/>
        <v>0</v>
      </c>
      <c r="N119" s="171">
        <f t="shared" ref="N119:R121" si="62">I119-D119</f>
        <v>632222</v>
      </c>
      <c r="O119" s="76">
        <f t="shared" si="62"/>
        <v>120203</v>
      </c>
      <c r="P119" s="172">
        <f t="shared" si="62"/>
        <v>438842</v>
      </c>
      <c r="Q119" s="172">
        <f t="shared" si="62"/>
        <v>73177</v>
      </c>
      <c r="R119" s="174">
        <f t="shared" si="62"/>
        <v>0</v>
      </c>
    </row>
    <row r="120" spans="1:60" s="64" customFormat="1" x14ac:dyDescent="0.25">
      <c r="A120" s="69" t="str">
        <f t="shared" si="60"/>
        <v>Regular 64</v>
      </c>
      <c r="B120" s="50" t="s">
        <v>21</v>
      </c>
      <c r="C120" s="51" t="s">
        <v>18</v>
      </c>
      <c r="D120" s="52">
        <f t="shared" si="47"/>
        <v>13611</v>
      </c>
      <c r="E120" s="53">
        <f t="shared" si="48"/>
        <v>3949</v>
      </c>
      <c r="F120" s="53">
        <f t="shared" si="49"/>
        <v>6848</v>
      </c>
      <c r="G120" s="53">
        <f t="shared" si="50"/>
        <v>2814</v>
      </c>
      <c r="H120" s="167">
        <f t="shared" si="51"/>
        <v>0</v>
      </c>
      <c r="I120" s="52">
        <f t="shared" si="57"/>
        <v>364747</v>
      </c>
      <c r="J120" s="53">
        <f t="shared" si="57"/>
        <v>111760</v>
      </c>
      <c r="K120" s="53">
        <f t="shared" si="57"/>
        <v>183501</v>
      </c>
      <c r="L120" s="53">
        <f t="shared" si="57"/>
        <v>69486</v>
      </c>
      <c r="M120" s="136">
        <f t="shared" si="57"/>
        <v>0</v>
      </c>
      <c r="N120" s="52">
        <f t="shared" si="62"/>
        <v>351136</v>
      </c>
      <c r="O120" s="53">
        <f t="shared" si="62"/>
        <v>107811</v>
      </c>
      <c r="P120" s="53">
        <f t="shared" si="62"/>
        <v>176653</v>
      </c>
      <c r="Q120" s="53">
        <f t="shared" si="62"/>
        <v>66672</v>
      </c>
      <c r="R120" s="136">
        <f t="shared" si="62"/>
        <v>0</v>
      </c>
    </row>
    <row r="121" spans="1:60" s="64" customFormat="1" x14ac:dyDescent="0.25">
      <c r="A121" s="69" t="str">
        <f t="shared" si="60"/>
        <v>Regular 64</v>
      </c>
      <c r="B121" s="50" t="s">
        <v>21</v>
      </c>
      <c r="C121" s="51" t="s">
        <v>20</v>
      </c>
      <c r="D121" s="52">
        <f t="shared" si="47"/>
        <v>10545</v>
      </c>
      <c r="E121" s="53">
        <f t="shared" si="48"/>
        <v>211</v>
      </c>
      <c r="F121" s="53">
        <f t="shared" si="49"/>
        <v>10282</v>
      </c>
      <c r="G121" s="53">
        <f t="shared" si="50"/>
        <v>52</v>
      </c>
      <c r="H121" s="167">
        <f t="shared" si="51"/>
        <v>0</v>
      </c>
      <c r="I121" s="52">
        <f t="shared" ref="I121:M130" si="63">I75</f>
        <v>282617</v>
      </c>
      <c r="J121" s="53">
        <f t="shared" si="63"/>
        <v>12497</v>
      </c>
      <c r="K121" s="53">
        <f t="shared" si="63"/>
        <v>267071</v>
      </c>
      <c r="L121" s="53">
        <f t="shared" si="63"/>
        <v>3049</v>
      </c>
      <c r="M121" s="136">
        <f t="shared" si="63"/>
        <v>0</v>
      </c>
      <c r="N121" s="52">
        <f t="shared" si="62"/>
        <v>272072</v>
      </c>
      <c r="O121" s="53">
        <f t="shared" si="62"/>
        <v>12286</v>
      </c>
      <c r="P121" s="53">
        <f t="shared" si="62"/>
        <v>256789</v>
      </c>
      <c r="Q121" s="53">
        <f t="shared" si="62"/>
        <v>2997</v>
      </c>
      <c r="R121" s="136">
        <f t="shared" si="62"/>
        <v>0</v>
      </c>
    </row>
    <row r="122" spans="1:60" s="64" customFormat="1" x14ac:dyDescent="0.25">
      <c r="A122" s="69" t="str">
        <f>A31</f>
        <v>Regular 64</v>
      </c>
      <c r="B122" s="50" t="s">
        <v>19</v>
      </c>
      <c r="C122" s="51" t="s">
        <v>18</v>
      </c>
      <c r="D122" s="52">
        <f t="shared" si="47"/>
        <v>275</v>
      </c>
      <c r="E122" s="53">
        <f t="shared" si="48"/>
        <v>0</v>
      </c>
      <c r="F122" s="53">
        <f t="shared" si="49"/>
        <v>139</v>
      </c>
      <c r="G122" s="53">
        <f t="shared" si="50"/>
        <v>136</v>
      </c>
      <c r="H122" s="167">
        <f t="shared" si="51"/>
        <v>0</v>
      </c>
      <c r="I122" s="52">
        <f t="shared" si="63"/>
        <v>7381</v>
      </c>
      <c r="J122" s="53">
        <f t="shared" si="63"/>
        <v>0</v>
      </c>
      <c r="K122" s="53">
        <f t="shared" si="63"/>
        <v>3737</v>
      </c>
      <c r="L122" s="53">
        <f t="shared" si="63"/>
        <v>3644</v>
      </c>
      <c r="M122" s="136">
        <f t="shared" si="63"/>
        <v>0</v>
      </c>
      <c r="N122" s="52">
        <f t="shared" ref="N122:R123" si="64">I122-D122</f>
        <v>7106</v>
      </c>
      <c r="O122" s="53">
        <f t="shared" si="64"/>
        <v>0</v>
      </c>
      <c r="P122" s="53">
        <f t="shared" si="64"/>
        <v>3598</v>
      </c>
      <c r="Q122" s="53">
        <f t="shared" si="64"/>
        <v>3508</v>
      </c>
      <c r="R122" s="136">
        <f t="shared" si="64"/>
        <v>0</v>
      </c>
    </row>
    <row r="123" spans="1:60" s="64" customFormat="1" ht="16.5" thickBot="1" x14ac:dyDescent="0.3">
      <c r="A123" s="72" t="s">
        <v>34</v>
      </c>
      <c r="B123" s="56" t="s">
        <v>19</v>
      </c>
      <c r="C123" s="57" t="s">
        <v>17</v>
      </c>
      <c r="D123" s="58">
        <f t="shared" si="47"/>
        <v>74</v>
      </c>
      <c r="E123" s="59">
        <f t="shared" si="48"/>
        <v>2</v>
      </c>
      <c r="F123" s="59">
        <f t="shared" si="49"/>
        <v>72</v>
      </c>
      <c r="G123" s="59">
        <f t="shared" si="50"/>
        <v>0</v>
      </c>
      <c r="H123" s="168">
        <f t="shared" si="51"/>
        <v>0</v>
      </c>
      <c r="I123" s="58">
        <f t="shared" si="63"/>
        <v>1982</v>
      </c>
      <c r="J123" s="59">
        <f t="shared" si="63"/>
        <v>108</v>
      </c>
      <c r="K123" s="59">
        <f t="shared" si="63"/>
        <v>1874</v>
      </c>
      <c r="L123" s="59">
        <f t="shared" si="63"/>
        <v>0</v>
      </c>
      <c r="M123" s="137">
        <f t="shared" si="63"/>
        <v>0</v>
      </c>
      <c r="N123" s="58">
        <f t="shared" si="64"/>
        <v>1908</v>
      </c>
      <c r="O123" s="59">
        <f t="shared" si="64"/>
        <v>106</v>
      </c>
      <c r="P123" s="59">
        <f t="shared" si="64"/>
        <v>1802</v>
      </c>
      <c r="Q123" s="59">
        <f t="shared" si="64"/>
        <v>0</v>
      </c>
      <c r="R123" s="137">
        <f t="shared" si="64"/>
        <v>0</v>
      </c>
    </row>
    <row r="124" spans="1:60" s="108" customFormat="1" ht="18.75" x14ac:dyDescent="0.25">
      <c r="A124" s="130" t="s">
        <v>33</v>
      </c>
      <c r="B124" s="74" t="s">
        <v>50</v>
      </c>
      <c r="C124" s="224"/>
      <c r="D124" s="75">
        <f t="shared" si="47"/>
        <v>0</v>
      </c>
      <c r="E124" s="76">
        <f t="shared" si="48"/>
        <v>0</v>
      </c>
      <c r="F124" s="76">
        <f t="shared" si="49"/>
        <v>0</v>
      </c>
      <c r="G124" s="76">
        <f t="shared" si="50"/>
        <v>0</v>
      </c>
      <c r="H124" s="165">
        <f t="shared" si="51"/>
        <v>0</v>
      </c>
      <c r="I124" s="75">
        <f t="shared" si="63"/>
        <v>18079</v>
      </c>
      <c r="J124" s="76">
        <f t="shared" si="63"/>
        <v>537</v>
      </c>
      <c r="K124" s="76">
        <f t="shared" si="63"/>
        <v>13652</v>
      </c>
      <c r="L124" s="76">
        <f t="shared" si="63"/>
        <v>3890</v>
      </c>
      <c r="M124" s="99">
        <f t="shared" si="63"/>
        <v>0</v>
      </c>
      <c r="N124" s="75">
        <f t="shared" ref="N124:R126" si="65">I124-D124</f>
        <v>18079</v>
      </c>
      <c r="O124" s="76">
        <f t="shared" si="65"/>
        <v>537</v>
      </c>
      <c r="P124" s="76">
        <f t="shared" si="65"/>
        <v>13652</v>
      </c>
      <c r="Q124" s="76">
        <f t="shared" si="65"/>
        <v>3890</v>
      </c>
      <c r="R124" s="77">
        <f t="shared" si="65"/>
        <v>0</v>
      </c>
      <c r="S124" s="112"/>
      <c r="T124" s="112"/>
      <c r="U124" s="112"/>
      <c r="V124" s="112"/>
      <c r="W124" s="112"/>
      <c r="X124" s="112"/>
      <c r="Y124" s="112"/>
      <c r="Z124" s="112"/>
      <c r="AA124" s="112"/>
      <c r="AB124" s="112"/>
      <c r="AC124" s="112"/>
      <c r="AD124" s="112"/>
      <c r="AE124" s="112"/>
      <c r="AF124" s="112"/>
      <c r="AG124" s="112"/>
      <c r="AH124" s="112"/>
      <c r="AI124" s="112"/>
      <c r="AJ124" s="112"/>
      <c r="AK124" s="112"/>
      <c r="AL124" s="112"/>
      <c r="AM124" s="112"/>
      <c r="AN124" s="112"/>
      <c r="AO124" s="112"/>
      <c r="AP124" s="112"/>
      <c r="AQ124" s="112"/>
      <c r="AR124" s="112"/>
      <c r="AS124" s="112"/>
      <c r="AT124" s="112"/>
      <c r="AU124" s="112"/>
      <c r="AV124" s="112"/>
      <c r="AW124" s="112"/>
      <c r="AX124" s="112"/>
      <c r="AY124" s="112"/>
      <c r="AZ124" s="112"/>
      <c r="BA124" s="112"/>
      <c r="BB124" s="112"/>
      <c r="BC124" s="112"/>
      <c r="BD124" s="112"/>
      <c r="BE124" s="112"/>
      <c r="BF124" s="112"/>
      <c r="BG124" s="112"/>
    </row>
    <row r="125" spans="1:60" s="108" customFormat="1" x14ac:dyDescent="0.25">
      <c r="A125" s="130" t="s">
        <v>33</v>
      </c>
      <c r="B125" s="70" t="s">
        <v>21</v>
      </c>
      <c r="C125" s="51" t="s">
        <v>18</v>
      </c>
      <c r="D125" s="52">
        <f t="shared" si="47"/>
        <v>0</v>
      </c>
      <c r="E125" s="53">
        <f t="shared" si="48"/>
        <v>0</v>
      </c>
      <c r="F125" s="53">
        <f t="shared" si="49"/>
        <v>0</v>
      </c>
      <c r="G125" s="53">
        <f t="shared" si="50"/>
        <v>0</v>
      </c>
      <c r="H125" s="167">
        <f t="shared" si="51"/>
        <v>0</v>
      </c>
      <c r="I125" s="52">
        <f t="shared" si="63"/>
        <v>8112</v>
      </c>
      <c r="J125" s="53">
        <f t="shared" si="63"/>
        <v>-9</v>
      </c>
      <c r="K125" s="53">
        <f t="shared" si="63"/>
        <v>4253</v>
      </c>
      <c r="L125" s="53">
        <f t="shared" si="63"/>
        <v>3868</v>
      </c>
      <c r="M125" s="136">
        <f t="shared" si="63"/>
        <v>0</v>
      </c>
      <c r="N125" s="52">
        <f t="shared" si="65"/>
        <v>8112</v>
      </c>
      <c r="O125" s="53">
        <f t="shared" si="65"/>
        <v>-9</v>
      </c>
      <c r="P125" s="53">
        <f t="shared" si="65"/>
        <v>4253</v>
      </c>
      <c r="Q125" s="53">
        <f t="shared" si="65"/>
        <v>3868</v>
      </c>
      <c r="R125" s="77">
        <f t="shared" si="65"/>
        <v>0</v>
      </c>
      <c r="S125" s="112"/>
      <c r="T125" s="112"/>
      <c r="U125" s="112"/>
      <c r="V125" s="112"/>
      <c r="W125" s="112"/>
      <c r="X125" s="112"/>
      <c r="Y125" s="112"/>
      <c r="Z125" s="112"/>
      <c r="AA125" s="112"/>
      <c r="AB125" s="112"/>
      <c r="AC125" s="112"/>
      <c r="AD125" s="112"/>
      <c r="AE125" s="112"/>
      <c r="AF125" s="112"/>
      <c r="AG125" s="112"/>
      <c r="AH125" s="112"/>
      <c r="AI125" s="112"/>
      <c r="AJ125" s="112"/>
      <c r="AK125" s="112"/>
      <c r="AL125" s="112"/>
      <c r="AM125" s="112"/>
      <c r="AN125" s="112"/>
      <c r="AO125" s="112"/>
      <c r="AP125" s="112"/>
      <c r="AQ125" s="112"/>
      <c r="AR125" s="112"/>
      <c r="AS125" s="112"/>
      <c r="AT125" s="112"/>
      <c r="AU125" s="112"/>
      <c r="AV125" s="112"/>
      <c r="AW125" s="112"/>
      <c r="AX125" s="112"/>
      <c r="AY125" s="112"/>
      <c r="AZ125" s="112"/>
      <c r="BA125" s="112"/>
      <c r="BB125" s="112"/>
      <c r="BC125" s="112"/>
      <c r="BD125" s="112"/>
      <c r="BE125" s="112"/>
      <c r="BF125" s="112"/>
      <c r="BG125" s="112"/>
    </row>
    <row r="126" spans="1:60" s="108" customFormat="1" x14ac:dyDescent="0.25">
      <c r="A126" s="130" t="s">
        <v>33</v>
      </c>
      <c r="B126" s="70" t="s">
        <v>21</v>
      </c>
      <c r="C126" s="51" t="s">
        <v>20</v>
      </c>
      <c r="D126" s="52">
        <f t="shared" si="47"/>
        <v>0</v>
      </c>
      <c r="E126" s="53">
        <f t="shared" si="48"/>
        <v>0</v>
      </c>
      <c r="F126" s="53">
        <f t="shared" si="49"/>
        <v>0</v>
      </c>
      <c r="G126" s="53">
        <f t="shared" si="50"/>
        <v>0</v>
      </c>
      <c r="H126" s="167">
        <f t="shared" si="51"/>
        <v>0</v>
      </c>
      <c r="I126" s="52">
        <f t="shared" si="63"/>
        <v>9879</v>
      </c>
      <c r="J126" s="53">
        <f t="shared" si="63"/>
        <v>543</v>
      </c>
      <c r="K126" s="53">
        <f t="shared" si="63"/>
        <v>9336</v>
      </c>
      <c r="L126" s="53">
        <f t="shared" si="63"/>
        <v>0</v>
      </c>
      <c r="M126" s="136">
        <f t="shared" si="63"/>
        <v>0</v>
      </c>
      <c r="N126" s="52">
        <f t="shared" si="65"/>
        <v>9879</v>
      </c>
      <c r="O126" s="53">
        <f t="shared" si="65"/>
        <v>543</v>
      </c>
      <c r="P126" s="53">
        <f t="shared" si="65"/>
        <v>9336</v>
      </c>
      <c r="Q126" s="53">
        <f t="shared" si="65"/>
        <v>0</v>
      </c>
      <c r="R126" s="77">
        <f t="shared" si="65"/>
        <v>0</v>
      </c>
      <c r="S126" s="112"/>
      <c r="T126" s="112"/>
      <c r="U126" s="112"/>
      <c r="V126" s="112"/>
      <c r="W126" s="112"/>
      <c r="X126" s="112"/>
      <c r="Y126" s="112"/>
      <c r="Z126" s="112"/>
      <c r="AA126" s="112"/>
      <c r="AB126" s="112"/>
      <c r="AC126" s="112"/>
      <c r="AD126" s="112"/>
      <c r="AE126" s="112"/>
      <c r="AF126" s="112"/>
      <c r="AG126" s="112"/>
      <c r="AH126" s="112"/>
      <c r="AI126" s="112"/>
      <c r="AJ126" s="112"/>
      <c r="AK126" s="112"/>
      <c r="AL126" s="112"/>
      <c r="AM126" s="112"/>
      <c r="AN126" s="112"/>
      <c r="AO126" s="112"/>
      <c r="AP126" s="112"/>
      <c r="AQ126" s="112"/>
      <c r="AR126" s="112"/>
      <c r="AS126" s="112"/>
      <c r="AT126" s="112"/>
      <c r="AU126" s="112"/>
      <c r="AV126" s="112"/>
      <c r="AW126" s="112"/>
      <c r="AX126" s="112"/>
      <c r="AY126" s="112"/>
      <c r="AZ126" s="112"/>
      <c r="BA126" s="112"/>
      <c r="BB126" s="112"/>
      <c r="BC126" s="112"/>
      <c r="BD126" s="112"/>
      <c r="BE126" s="112"/>
      <c r="BF126" s="112"/>
      <c r="BG126" s="112"/>
    </row>
    <row r="127" spans="1:60" s="108" customFormat="1" x14ac:dyDescent="0.25">
      <c r="A127" s="130" t="s">
        <v>33</v>
      </c>
      <c r="B127" s="70" t="s">
        <v>19</v>
      </c>
      <c r="C127" s="51" t="s">
        <v>18</v>
      </c>
      <c r="D127" s="52">
        <f t="shared" si="47"/>
        <v>0</v>
      </c>
      <c r="E127" s="53">
        <f t="shared" si="48"/>
        <v>0</v>
      </c>
      <c r="F127" s="53">
        <f t="shared" si="49"/>
        <v>0</v>
      </c>
      <c r="G127" s="53">
        <f t="shared" si="50"/>
        <v>0</v>
      </c>
      <c r="H127" s="167">
        <f t="shared" si="51"/>
        <v>0</v>
      </c>
      <c r="I127" s="52">
        <f t="shared" si="63"/>
        <v>44</v>
      </c>
      <c r="J127" s="53">
        <f t="shared" si="63"/>
        <v>0</v>
      </c>
      <c r="K127" s="53">
        <f t="shared" si="63"/>
        <v>22</v>
      </c>
      <c r="L127" s="53">
        <f t="shared" si="63"/>
        <v>22</v>
      </c>
      <c r="M127" s="136">
        <f t="shared" si="63"/>
        <v>0</v>
      </c>
      <c r="N127" s="52">
        <f t="shared" ref="N127:R128" si="66">I127-D127</f>
        <v>44</v>
      </c>
      <c r="O127" s="53">
        <f t="shared" si="66"/>
        <v>0</v>
      </c>
      <c r="P127" s="53">
        <f t="shared" si="66"/>
        <v>22</v>
      </c>
      <c r="Q127" s="53">
        <f t="shared" si="66"/>
        <v>22</v>
      </c>
      <c r="R127" s="77">
        <f t="shared" si="66"/>
        <v>0</v>
      </c>
      <c r="S127" s="112"/>
      <c r="T127" s="112"/>
      <c r="U127" s="112"/>
      <c r="V127" s="112"/>
      <c r="W127" s="112"/>
      <c r="X127" s="112"/>
      <c r="Y127" s="112"/>
      <c r="Z127" s="112"/>
      <c r="AA127" s="112"/>
      <c r="AB127" s="112"/>
      <c r="AC127" s="112"/>
      <c r="AD127" s="112"/>
      <c r="AE127" s="112"/>
      <c r="AF127" s="112"/>
      <c r="AG127" s="112"/>
      <c r="AH127" s="112"/>
      <c r="AI127" s="112"/>
      <c r="AJ127" s="112"/>
      <c r="AK127" s="112"/>
      <c r="AL127" s="112"/>
      <c r="AM127" s="112"/>
      <c r="AN127" s="112"/>
      <c r="AO127" s="112"/>
      <c r="AP127" s="112"/>
      <c r="AQ127" s="112"/>
      <c r="AR127" s="112"/>
      <c r="AS127" s="112"/>
      <c r="AT127" s="112"/>
      <c r="AU127" s="112"/>
      <c r="AV127" s="112"/>
      <c r="AW127" s="112"/>
      <c r="AX127" s="112"/>
      <c r="AY127" s="112"/>
      <c r="AZ127" s="112"/>
      <c r="BA127" s="112"/>
      <c r="BB127" s="112"/>
      <c r="BC127" s="112"/>
      <c r="BD127" s="112"/>
      <c r="BE127" s="112"/>
      <c r="BF127" s="112"/>
      <c r="BG127" s="112"/>
    </row>
    <row r="128" spans="1:60" s="108" customFormat="1" ht="16.5" thickBot="1" x14ac:dyDescent="0.3">
      <c r="A128" s="133" t="s">
        <v>33</v>
      </c>
      <c r="B128" s="73" t="s">
        <v>19</v>
      </c>
      <c r="C128" s="57" t="s">
        <v>17</v>
      </c>
      <c r="D128" s="58">
        <f t="shared" si="47"/>
        <v>0</v>
      </c>
      <c r="E128" s="59">
        <f t="shared" si="48"/>
        <v>0</v>
      </c>
      <c r="F128" s="59">
        <f t="shared" si="49"/>
        <v>0</v>
      </c>
      <c r="G128" s="59">
        <f t="shared" si="50"/>
        <v>0</v>
      </c>
      <c r="H128" s="168">
        <f t="shared" si="51"/>
        <v>0</v>
      </c>
      <c r="I128" s="58">
        <f t="shared" si="63"/>
        <v>44</v>
      </c>
      <c r="J128" s="59">
        <f t="shared" si="63"/>
        <v>3</v>
      </c>
      <c r="K128" s="59">
        <f t="shared" si="63"/>
        <v>41</v>
      </c>
      <c r="L128" s="59">
        <f t="shared" si="63"/>
        <v>0</v>
      </c>
      <c r="M128" s="137">
        <f t="shared" si="63"/>
        <v>0</v>
      </c>
      <c r="N128" s="58">
        <f t="shared" si="66"/>
        <v>44</v>
      </c>
      <c r="O128" s="59">
        <f t="shared" si="66"/>
        <v>3</v>
      </c>
      <c r="P128" s="59">
        <f t="shared" si="66"/>
        <v>41</v>
      </c>
      <c r="Q128" s="59">
        <f t="shared" si="66"/>
        <v>0</v>
      </c>
      <c r="R128" s="138">
        <f t="shared" si="66"/>
        <v>0</v>
      </c>
      <c r="S128" s="112"/>
      <c r="T128" s="112"/>
      <c r="U128" s="112"/>
      <c r="V128" s="112"/>
      <c r="W128" s="112"/>
      <c r="X128" s="112"/>
      <c r="Y128" s="112"/>
      <c r="Z128" s="112"/>
      <c r="AA128" s="112"/>
      <c r="AB128" s="112"/>
      <c r="AC128" s="112"/>
      <c r="AD128" s="112"/>
      <c r="AE128" s="112"/>
      <c r="AF128" s="112"/>
      <c r="AG128" s="112"/>
      <c r="AH128" s="112"/>
      <c r="AI128" s="112"/>
      <c r="AJ128" s="112"/>
      <c r="AK128" s="112"/>
      <c r="AL128" s="112"/>
      <c r="AM128" s="112"/>
      <c r="AN128" s="112"/>
      <c r="AO128" s="112"/>
      <c r="AP128" s="112"/>
      <c r="AQ128" s="112"/>
      <c r="AR128" s="112"/>
      <c r="AS128" s="112"/>
      <c r="AT128" s="112"/>
      <c r="AU128" s="112"/>
      <c r="AV128" s="112"/>
      <c r="AW128" s="112"/>
      <c r="AX128" s="112"/>
      <c r="AY128" s="112"/>
      <c r="AZ128" s="112"/>
      <c r="BA128" s="112"/>
      <c r="BB128" s="112"/>
      <c r="BC128" s="112"/>
      <c r="BD128" s="112"/>
      <c r="BE128" s="112"/>
      <c r="BF128" s="112"/>
      <c r="BG128" s="112"/>
    </row>
    <row r="129" spans="1:59" s="108" customFormat="1" ht="18" customHeight="1" thickBot="1" x14ac:dyDescent="0.3">
      <c r="A129" s="139" t="str">
        <f>A37</f>
        <v>Regular 67</v>
      </c>
      <c r="B129" s="87" t="s">
        <v>51</v>
      </c>
      <c r="C129" s="225"/>
      <c r="D129" s="89">
        <f t="shared" si="47"/>
        <v>2999</v>
      </c>
      <c r="E129" s="90">
        <f t="shared" si="48"/>
        <v>34</v>
      </c>
      <c r="F129" s="90">
        <f t="shared" si="49"/>
        <v>2965</v>
      </c>
      <c r="G129" s="90">
        <f t="shared" si="50"/>
        <v>0</v>
      </c>
      <c r="H129" s="184">
        <f t="shared" si="51"/>
        <v>0</v>
      </c>
      <c r="I129" s="89">
        <f t="shared" si="63"/>
        <v>0</v>
      </c>
      <c r="J129" s="90">
        <f t="shared" si="63"/>
        <v>0</v>
      </c>
      <c r="K129" s="90">
        <f t="shared" si="63"/>
        <v>0</v>
      </c>
      <c r="L129" s="90">
        <f t="shared" si="63"/>
        <v>0</v>
      </c>
      <c r="M129" s="185">
        <f t="shared" si="63"/>
        <v>0</v>
      </c>
      <c r="N129" s="89">
        <f t="shared" ref="N129:R132" si="67">I129-D129</f>
        <v>-2999</v>
      </c>
      <c r="O129" s="90">
        <f t="shared" si="67"/>
        <v>-34</v>
      </c>
      <c r="P129" s="90">
        <f t="shared" si="67"/>
        <v>-2965</v>
      </c>
      <c r="Q129" s="90">
        <f t="shared" si="67"/>
        <v>0</v>
      </c>
      <c r="R129" s="91">
        <f t="shared" si="67"/>
        <v>0</v>
      </c>
      <c r="S129" s="112"/>
      <c r="T129" s="112"/>
      <c r="U129" s="112"/>
      <c r="V129" s="112"/>
      <c r="W129" s="112"/>
      <c r="X129" s="112"/>
      <c r="Y129" s="112"/>
      <c r="Z129" s="112"/>
      <c r="AA129" s="112"/>
      <c r="AB129" s="112"/>
      <c r="AC129" s="112"/>
      <c r="AD129" s="112"/>
      <c r="AE129" s="112"/>
      <c r="AF129" s="112"/>
      <c r="AG129" s="112"/>
      <c r="AH129" s="112"/>
      <c r="AI129" s="112"/>
      <c r="AJ129" s="112"/>
      <c r="AK129" s="112"/>
      <c r="AL129" s="112"/>
      <c r="AM129" s="112"/>
      <c r="AN129" s="112"/>
      <c r="AO129" s="112"/>
      <c r="AP129" s="112"/>
      <c r="AQ129" s="112"/>
      <c r="AR129" s="112"/>
      <c r="AS129" s="112"/>
      <c r="AT129" s="112"/>
      <c r="AU129" s="112"/>
      <c r="AV129" s="112"/>
      <c r="AW129" s="112"/>
      <c r="AX129" s="112"/>
      <c r="AY129" s="112"/>
      <c r="AZ129" s="112"/>
      <c r="BA129" s="112"/>
      <c r="BB129" s="112"/>
      <c r="BC129" s="112"/>
      <c r="BD129" s="112"/>
      <c r="BE129" s="112"/>
      <c r="BF129" s="112"/>
      <c r="BG129" s="112"/>
    </row>
    <row r="130" spans="1:59" s="108" customFormat="1" ht="17.25" customHeight="1" thickBot="1" x14ac:dyDescent="0.3">
      <c r="A130" s="186" t="str">
        <f>A38</f>
        <v>OA 27</v>
      </c>
      <c r="B130" s="187" t="s">
        <v>16</v>
      </c>
      <c r="C130" s="226"/>
      <c r="D130" s="188">
        <f t="shared" si="47"/>
        <v>9419</v>
      </c>
      <c r="E130" s="189">
        <f t="shared" si="48"/>
        <v>0</v>
      </c>
      <c r="F130" s="189">
        <f t="shared" si="49"/>
        <v>4710</v>
      </c>
      <c r="G130" s="189">
        <f t="shared" si="50"/>
        <v>4709</v>
      </c>
      <c r="H130" s="168">
        <f t="shared" si="51"/>
        <v>0</v>
      </c>
      <c r="I130" s="188">
        <f t="shared" si="63"/>
        <v>6620</v>
      </c>
      <c r="J130" s="189">
        <f t="shared" si="63"/>
        <v>0</v>
      </c>
      <c r="K130" s="189">
        <f t="shared" si="63"/>
        <v>3310</v>
      </c>
      <c r="L130" s="189">
        <f t="shared" si="63"/>
        <v>3310</v>
      </c>
      <c r="M130" s="190">
        <f t="shared" si="63"/>
        <v>0</v>
      </c>
      <c r="N130" s="188">
        <f t="shared" si="67"/>
        <v>-2799</v>
      </c>
      <c r="O130" s="189">
        <f t="shared" si="67"/>
        <v>0</v>
      </c>
      <c r="P130" s="189">
        <f t="shared" si="67"/>
        <v>-1400</v>
      </c>
      <c r="Q130" s="189">
        <f t="shared" si="67"/>
        <v>-1399</v>
      </c>
      <c r="R130" s="138">
        <f t="shared" si="67"/>
        <v>0</v>
      </c>
      <c r="S130" s="112"/>
      <c r="T130" s="112"/>
      <c r="U130" s="112"/>
      <c r="V130" s="112"/>
      <c r="W130" s="112"/>
      <c r="X130" s="112"/>
      <c r="Y130" s="112"/>
      <c r="Z130" s="112"/>
      <c r="AA130" s="112"/>
      <c r="AB130" s="112"/>
      <c r="AC130" s="112"/>
      <c r="AD130" s="112"/>
      <c r="AE130" s="112"/>
      <c r="AF130" s="112"/>
      <c r="AG130" s="112"/>
      <c r="AH130" s="112"/>
      <c r="AI130" s="112"/>
      <c r="AJ130" s="112"/>
      <c r="AK130" s="112"/>
      <c r="AL130" s="112"/>
      <c r="AM130" s="112"/>
      <c r="AN130" s="112"/>
      <c r="AO130" s="112"/>
      <c r="AP130" s="112"/>
      <c r="AQ130" s="112"/>
      <c r="AR130" s="112"/>
      <c r="AS130" s="112"/>
      <c r="AT130" s="112"/>
      <c r="AU130" s="112"/>
      <c r="AV130" s="112"/>
      <c r="AW130" s="112"/>
      <c r="AX130" s="112"/>
      <c r="AY130" s="112"/>
      <c r="AZ130" s="112"/>
      <c r="BA130" s="112"/>
      <c r="BB130" s="112"/>
      <c r="BC130" s="112"/>
      <c r="BD130" s="112"/>
      <c r="BE130" s="112"/>
      <c r="BF130" s="112"/>
      <c r="BG130" s="112"/>
    </row>
    <row r="131" spans="1:59" s="108" customFormat="1" ht="17.25" customHeight="1" thickBot="1" x14ac:dyDescent="0.3">
      <c r="A131" s="141" t="str">
        <f>A39</f>
        <v>OA 39</v>
      </c>
      <c r="B131" s="87" t="s">
        <v>15</v>
      </c>
      <c r="C131" s="225"/>
      <c r="D131" s="89">
        <f t="shared" si="47"/>
        <v>163</v>
      </c>
      <c r="E131" s="90">
        <f t="shared" si="48"/>
        <v>0</v>
      </c>
      <c r="F131" s="90">
        <f t="shared" si="49"/>
        <v>111</v>
      </c>
      <c r="G131" s="90">
        <f t="shared" si="50"/>
        <v>52</v>
      </c>
      <c r="H131" s="191">
        <f t="shared" si="51"/>
        <v>0</v>
      </c>
      <c r="I131" s="89">
        <f t="shared" ref="I131:M135" si="68">I85</f>
        <v>8955</v>
      </c>
      <c r="J131" s="90">
        <f t="shared" si="68"/>
        <v>0</v>
      </c>
      <c r="K131" s="90">
        <f t="shared" si="68"/>
        <v>6156</v>
      </c>
      <c r="L131" s="90">
        <f t="shared" si="68"/>
        <v>2799</v>
      </c>
      <c r="M131" s="185">
        <f t="shared" si="68"/>
        <v>0</v>
      </c>
      <c r="N131" s="89">
        <f t="shared" si="67"/>
        <v>8792</v>
      </c>
      <c r="O131" s="90">
        <f t="shared" si="67"/>
        <v>0</v>
      </c>
      <c r="P131" s="90">
        <f t="shared" si="67"/>
        <v>6045</v>
      </c>
      <c r="Q131" s="90">
        <f t="shared" si="67"/>
        <v>2747</v>
      </c>
      <c r="R131" s="91">
        <f t="shared" si="67"/>
        <v>0</v>
      </c>
      <c r="S131" s="112"/>
      <c r="T131" s="112"/>
      <c r="U131" s="112"/>
      <c r="V131" s="112"/>
      <c r="W131" s="112"/>
      <c r="X131" s="112"/>
      <c r="Y131" s="112"/>
      <c r="Z131" s="112"/>
      <c r="AA131" s="112"/>
      <c r="AB131" s="112"/>
      <c r="AC131" s="112"/>
      <c r="AD131" s="112"/>
      <c r="AE131" s="112"/>
      <c r="AF131" s="112"/>
      <c r="AG131" s="112"/>
      <c r="AH131" s="112"/>
      <c r="AI131" s="112"/>
      <c r="AJ131" s="112"/>
      <c r="AK131" s="112"/>
      <c r="AL131" s="112"/>
      <c r="AM131" s="112"/>
      <c r="AN131" s="112"/>
      <c r="AO131" s="112"/>
      <c r="AP131" s="112"/>
      <c r="AQ131" s="112"/>
      <c r="AR131" s="112"/>
      <c r="AS131" s="112"/>
      <c r="AT131" s="112"/>
      <c r="AU131" s="112"/>
      <c r="AV131" s="112"/>
      <c r="AW131" s="112"/>
      <c r="AX131" s="112"/>
      <c r="AY131" s="112"/>
      <c r="AZ131" s="112"/>
      <c r="BA131" s="112"/>
      <c r="BB131" s="112"/>
      <c r="BC131" s="112"/>
      <c r="BD131" s="112"/>
      <c r="BE131" s="112"/>
      <c r="BF131" s="112"/>
      <c r="BG131" s="112"/>
    </row>
    <row r="132" spans="1:59" s="97" customFormat="1" ht="15" customHeight="1" thickBot="1" x14ac:dyDescent="0.3">
      <c r="A132" s="229"/>
      <c r="B132" s="230"/>
      <c r="C132" s="192" t="s">
        <v>14</v>
      </c>
      <c r="D132" s="89">
        <f t="shared" si="47"/>
        <v>269885</v>
      </c>
      <c r="E132" s="90">
        <f t="shared" si="48"/>
        <v>7700</v>
      </c>
      <c r="F132" s="90">
        <f t="shared" si="49"/>
        <v>202540</v>
      </c>
      <c r="G132" s="90">
        <f t="shared" si="50"/>
        <v>59645</v>
      </c>
      <c r="H132" s="185">
        <f t="shared" si="51"/>
        <v>89116</v>
      </c>
      <c r="I132" s="89">
        <f t="shared" si="68"/>
        <v>935823</v>
      </c>
      <c r="J132" s="90">
        <f t="shared" si="68"/>
        <v>132469</v>
      </c>
      <c r="K132" s="90">
        <f t="shared" si="68"/>
        <v>665598</v>
      </c>
      <c r="L132" s="90">
        <f t="shared" si="68"/>
        <v>137756</v>
      </c>
      <c r="M132" s="185">
        <f t="shared" si="68"/>
        <v>93289</v>
      </c>
      <c r="N132" s="89">
        <f t="shared" si="67"/>
        <v>665938</v>
      </c>
      <c r="O132" s="90">
        <f t="shared" si="67"/>
        <v>124769</v>
      </c>
      <c r="P132" s="90">
        <f t="shared" si="67"/>
        <v>463058</v>
      </c>
      <c r="Q132" s="90">
        <f t="shared" si="67"/>
        <v>78111</v>
      </c>
      <c r="R132" s="185">
        <f t="shared" si="67"/>
        <v>4173</v>
      </c>
      <c r="S132" s="147"/>
      <c r="T132" s="147"/>
      <c r="U132" s="147"/>
      <c r="V132" s="147"/>
      <c r="W132" s="147"/>
      <c r="X132" s="147"/>
      <c r="Y132" s="147"/>
      <c r="Z132" s="147"/>
      <c r="AA132" s="147"/>
      <c r="AB132" s="147"/>
      <c r="AC132" s="147"/>
      <c r="AD132" s="147"/>
      <c r="AE132" s="147"/>
      <c r="AF132" s="147"/>
      <c r="AG132" s="147"/>
      <c r="AH132" s="147"/>
      <c r="AI132" s="147"/>
      <c r="AJ132" s="147"/>
      <c r="AK132" s="147"/>
      <c r="AL132" s="147"/>
      <c r="AM132" s="147"/>
      <c r="AN132" s="147"/>
      <c r="AO132" s="147"/>
      <c r="AP132" s="147"/>
      <c r="AQ132" s="147"/>
      <c r="AR132" s="147"/>
      <c r="AS132" s="147"/>
      <c r="AT132" s="147"/>
      <c r="AU132" s="147"/>
      <c r="AV132" s="147"/>
      <c r="AW132" s="147"/>
      <c r="AX132" s="147"/>
      <c r="AY132" s="147"/>
      <c r="AZ132" s="147"/>
      <c r="BA132" s="147"/>
      <c r="BB132" s="147"/>
      <c r="BC132" s="147"/>
      <c r="BD132" s="147"/>
      <c r="BE132" s="147"/>
      <c r="BF132" s="147"/>
      <c r="BG132" s="147"/>
    </row>
    <row r="133" spans="1:59" s="97" customFormat="1" ht="15" customHeight="1" x14ac:dyDescent="0.25">
      <c r="A133" s="227"/>
      <c r="B133" s="228"/>
      <c r="C133" s="98" t="s">
        <v>13</v>
      </c>
      <c r="D133" s="52">
        <f t="shared" si="47"/>
        <v>253368</v>
      </c>
      <c r="E133" s="53">
        <f t="shared" si="48"/>
        <v>7630</v>
      </c>
      <c r="F133" s="53">
        <f t="shared" si="49"/>
        <v>191836</v>
      </c>
      <c r="G133" s="53">
        <f t="shared" si="50"/>
        <v>53902</v>
      </c>
      <c r="H133" s="136">
        <f t="shared" si="51"/>
        <v>87725</v>
      </c>
      <c r="I133" s="110">
        <f t="shared" si="68"/>
        <v>907131</v>
      </c>
      <c r="J133" s="53">
        <f t="shared" si="68"/>
        <v>132264</v>
      </c>
      <c r="K133" s="111">
        <f t="shared" si="68"/>
        <v>647724</v>
      </c>
      <c r="L133" s="111">
        <f t="shared" si="68"/>
        <v>127143</v>
      </c>
      <c r="M133" s="136">
        <f t="shared" si="68"/>
        <v>91835</v>
      </c>
      <c r="N133" s="52">
        <f t="shared" ref="N133:R135" si="69">I133-D133</f>
        <v>653763</v>
      </c>
      <c r="O133" s="53">
        <f t="shared" si="69"/>
        <v>124634</v>
      </c>
      <c r="P133" s="53">
        <f t="shared" si="69"/>
        <v>455888</v>
      </c>
      <c r="Q133" s="53">
        <f t="shared" si="69"/>
        <v>73241</v>
      </c>
      <c r="R133" s="136">
        <f t="shared" si="69"/>
        <v>4110</v>
      </c>
      <c r="S133" s="147"/>
      <c r="T133" s="147"/>
      <c r="U133" s="147"/>
      <c r="V133" s="147"/>
      <c r="W133" s="147"/>
      <c r="X133" s="147"/>
      <c r="Y133" s="147"/>
      <c r="Z133" s="147"/>
      <c r="AA133" s="147"/>
      <c r="AB133" s="147"/>
      <c r="AC133" s="147"/>
      <c r="AD133" s="147"/>
      <c r="AE133" s="147"/>
      <c r="AF133" s="147"/>
      <c r="AG133" s="147"/>
      <c r="AH133" s="147"/>
      <c r="AI133" s="147"/>
      <c r="AJ133" s="147"/>
      <c r="AK133" s="147"/>
      <c r="AL133" s="147"/>
      <c r="AM133" s="147"/>
      <c r="AN133" s="147"/>
      <c r="AO133" s="147"/>
      <c r="AP133" s="147"/>
      <c r="AQ133" s="147"/>
      <c r="AR133" s="147"/>
      <c r="AS133" s="147"/>
      <c r="AT133" s="147"/>
      <c r="AU133" s="147"/>
      <c r="AV133" s="147"/>
      <c r="AW133" s="147"/>
      <c r="AX133" s="147"/>
      <c r="AY133" s="147"/>
      <c r="AZ133" s="147"/>
      <c r="BA133" s="147"/>
      <c r="BB133" s="147"/>
      <c r="BC133" s="147"/>
      <c r="BD133" s="147"/>
      <c r="BE133" s="147"/>
      <c r="BF133" s="147"/>
      <c r="BG133" s="147"/>
    </row>
    <row r="134" spans="1:59" s="108" customFormat="1" ht="15" customHeight="1" x14ac:dyDescent="0.25">
      <c r="A134" s="231"/>
      <c r="B134" s="232"/>
      <c r="C134" s="98" t="s">
        <v>12</v>
      </c>
      <c r="D134" s="52">
        <f t="shared" si="47"/>
        <v>3936</v>
      </c>
      <c r="E134" s="53">
        <f t="shared" si="48"/>
        <v>36</v>
      </c>
      <c r="F134" s="53">
        <f t="shared" si="49"/>
        <v>2918</v>
      </c>
      <c r="G134" s="53">
        <f t="shared" si="50"/>
        <v>982</v>
      </c>
      <c r="H134" s="136">
        <f t="shared" si="51"/>
        <v>1391</v>
      </c>
      <c r="I134" s="110">
        <f t="shared" si="68"/>
        <v>13117</v>
      </c>
      <c r="J134" s="53">
        <f t="shared" si="68"/>
        <v>205</v>
      </c>
      <c r="K134" s="111">
        <f t="shared" si="68"/>
        <v>8408</v>
      </c>
      <c r="L134" s="111">
        <f t="shared" si="68"/>
        <v>4504</v>
      </c>
      <c r="M134" s="136">
        <f t="shared" si="68"/>
        <v>1454</v>
      </c>
      <c r="N134" s="52">
        <f t="shared" si="69"/>
        <v>9181</v>
      </c>
      <c r="O134" s="53">
        <f t="shared" si="69"/>
        <v>169</v>
      </c>
      <c r="P134" s="53">
        <f t="shared" si="69"/>
        <v>5490</v>
      </c>
      <c r="Q134" s="53">
        <f t="shared" si="69"/>
        <v>3522</v>
      </c>
      <c r="R134" s="136">
        <f t="shared" si="69"/>
        <v>63</v>
      </c>
      <c r="S134" s="112"/>
      <c r="T134" s="112"/>
      <c r="U134" s="112"/>
      <c r="V134" s="112"/>
      <c r="W134" s="112"/>
      <c r="X134" s="112"/>
      <c r="Y134" s="112"/>
      <c r="Z134" s="112"/>
      <c r="AA134" s="112"/>
      <c r="AB134" s="112"/>
      <c r="AC134" s="112"/>
      <c r="AD134" s="112"/>
      <c r="AE134" s="112"/>
      <c r="AF134" s="112"/>
      <c r="AG134" s="112"/>
      <c r="AH134" s="112"/>
      <c r="AI134" s="112"/>
      <c r="AJ134" s="112"/>
      <c r="AK134" s="112"/>
      <c r="AL134" s="112"/>
      <c r="AM134" s="112"/>
      <c r="AN134" s="112"/>
      <c r="AO134" s="112"/>
      <c r="AP134" s="112"/>
      <c r="AQ134" s="112"/>
      <c r="AR134" s="112"/>
      <c r="AS134" s="112"/>
      <c r="AT134" s="112"/>
      <c r="AU134" s="112"/>
      <c r="AV134" s="112"/>
      <c r="AW134" s="112"/>
      <c r="AX134" s="112"/>
      <c r="AY134" s="112"/>
      <c r="AZ134" s="112"/>
      <c r="BA134" s="112"/>
      <c r="BB134" s="112"/>
      <c r="BC134" s="112"/>
      <c r="BD134" s="112"/>
      <c r="BE134" s="112"/>
      <c r="BF134" s="112"/>
      <c r="BG134" s="112"/>
    </row>
    <row r="135" spans="1:59" s="108" customFormat="1" ht="15" customHeight="1" thickBot="1" x14ac:dyDescent="0.3">
      <c r="A135" s="233"/>
      <c r="B135" s="234"/>
      <c r="C135" s="193" t="s">
        <v>11</v>
      </c>
      <c r="D135" s="58">
        <f t="shared" si="47"/>
        <v>12581</v>
      </c>
      <c r="E135" s="59">
        <f t="shared" si="48"/>
        <v>34</v>
      </c>
      <c r="F135" s="59">
        <f t="shared" si="49"/>
        <v>7786</v>
      </c>
      <c r="G135" s="59">
        <f t="shared" si="50"/>
        <v>4761</v>
      </c>
      <c r="H135" s="137">
        <f t="shared" si="51"/>
        <v>0</v>
      </c>
      <c r="I135" s="151">
        <f t="shared" si="68"/>
        <v>15575</v>
      </c>
      <c r="J135" s="59">
        <f t="shared" si="68"/>
        <v>0</v>
      </c>
      <c r="K135" s="152">
        <f t="shared" si="68"/>
        <v>9466</v>
      </c>
      <c r="L135" s="152">
        <f t="shared" si="68"/>
        <v>6109</v>
      </c>
      <c r="M135" s="137">
        <f t="shared" si="68"/>
        <v>0</v>
      </c>
      <c r="N135" s="58">
        <f t="shared" si="69"/>
        <v>2994</v>
      </c>
      <c r="O135" s="59">
        <f t="shared" si="69"/>
        <v>-34</v>
      </c>
      <c r="P135" s="59">
        <f t="shared" si="69"/>
        <v>1680</v>
      </c>
      <c r="Q135" s="59">
        <f t="shared" si="69"/>
        <v>1348</v>
      </c>
      <c r="R135" s="137">
        <f t="shared" si="69"/>
        <v>0</v>
      </c>
      <c r="S135" s="112"/>
      <c r="T135" s="112"/>
      <c r="U135" s="112"/>
      <c r="V135" s="112"/>
      <c r="W135" s="112"/>
      <c r="X135" s="112"/>
      <c r="Y135" s="112"/>
      <c r="Z135" s="112"/>
      <c r="AA135" s="112"/>
      <c r="AB135" s="112"/>
      <c r="AC135" s="112"/>
      <c r="AD135" s="112"/>
      <c r="AE135" s="112"/>
      <c r="AF135" s="112"/>
      <c r="AG135" s="112"/>
      <c r="AH135" s="112"/>
      <c r="AI135" s="112"/>
      <c r="AJ135" s="112"/>
      <c r="AK135" s="112"/>
      <c r="AL135" s="112"/>
      <c r="AM135" s="112"/>
      <c r="AN135" s="112"/>
      <c r="AO135" s="112"/>
      <c r="AP135" s="112"/>
      <c r="AQ135" s="112"/>
      <c r="AR135" s="112"/>
      <c r="AS135" s="112"/>
      <c r="AT135" s="112"/>
      <c r="AU135" s="112"/>
      <c r="AV135" s="112"/>
      <c r="AW135" s="112"/>
      <c r="AX135" s="112"/>
      <c r="AY135" s="112"/>
      <c r="AZ135" s="112"/>
      <c r="BA135" s="112"/>
      <c r="BB135" s="112"/>
      <c r="BC135" s="112"/>
      <c r="BD135" s="112"/>
      <c r="BE135" s="112"/>
      <c r="BF135" s="112"/>
      <c r="BG135" s="112"/>
    </row>
    <row r="136" spans="1:59" x14ac:dyDescent="0.25">
      <c r="A136" s="114" t="s">
        <v>10</v>
      </c>
      <c r="B136" s="2"/>
      <c r="C136" s="11"/>
      <c r="D136" s="12"/>
      <c r="E136" s="12"/>
      <c r="F136" s="12"/>
      <c r="G136" s="12"/>
      <c r="H136" s="12"/>
      <c r="I136" s="12"/>
      <c r="J136" s="12"/>
      <c r="K136" s="12"/>
      <c r="L136" s="12"/>
      <c r="M136" s="12"/>
      <c r="N136" s="12"/>
      <c r="O136" s="12"/>
      <c r="P136" s="12"/>
      <c r="Q136" s="12"/>
      <c r="R136" s="12"/>
    </row>
    <row r="137" spans="1:59" x14ac:dyDescent="0.25">
      <c r="A137" s="153" t="s">
        <v>9</v>
      </c>
      <c r="B137" s="10"/>
      <c r="C137" s="215"/>
      <c r="D137" s="17"/>
      <c r="E137" s="17"/>
      <c r="F137" s="17"/>
      <c r="G137" s="17"/>
      <c r="H137" s="215"/>
      <c r="I137" s="17"/>
      <c r="J137" s="17"/>
      <c r="K137" s="17"/>
      <c r="L137" s="17"/>
      <c r="M137" s="215"/>
      <c r="O137" s="17"/>
      <c r="P137" s="17"/>
      <c r="Q137" s="17"/>
      <c r="R137" s="235"/>
    </row>
    <row r="138" spans="1:59" ht="15.75" customHeight="1" x14ac:dyDescent="0.25">
      <c r="A138" s="116" t="s">
        <v>8</v>
      </c>
      <c r="B138" s="154" t="s">
        <v>7</v>
      </c>
      <c r="C138" s="216"/>
      <c r="D138" s="216"/>
      <c r="E138" s="216"/>
      <c r="F138" s="216"/>
      <c r="G138" s="216"/>
      <c r="H138" s="216"/>
      <c r="I138" s="216"/>
      <c r="J138" s="216"/>
      <c r="K138" s="216"/>
      <c r="L138" s="216"/>
      <c r="M138" s="216"/>
      <c r="N138" s="216"/>
      <c r="O138" s="216"/>
      <c r="P138" s="216"/>
      <c r="Q138" s="216"/>
      <c r="R138" s="216"/>
    </row>
    <row r="139" spans="1:59" ht="15.75" customHeight="1" x14ac:dyDescent="0.25">
      <c r="A139" s="116" t="s">
        <v>6</v>
      </c>
      <c r="B139" s="118" t="s">
        <v>5</v>
      </c>
      <c r="C139" s="16"/>
      <c r="D139" s="17"/>
      <c r="E139" s="17"/>
      <c r="F139" s="17"/>
      <c r="G139" s="17"/>
      <c r="H139" s="16"/>
      <c r="I139" s="17"/>
      <c r="J139" s="17"/>
      <c r="K139" s="17"/>
      <c r="L139" s="17"/>
      <c r="M139" s="16"/>
      <c r="N139" s="17"/>
      <c r="O139" s="17"/>
      <c r="P139" s="17"/>
      <c r="Q139" s="17"/>
      <c r="R139" s="18"/>
    </row>
    <row r="140" spans="1:59" x14ac:dyDescent="0.25">
      <c r="A140" s="116" t="s">
        <v>4</v>
      </c>
      <c r="B140" s="118" t="s">
        <v>52</v>
      </c>
      <c r="C140" s="16"/>
      <c r="D140" s="17"/>
      <c r="E140" s="17"/>
      <c r="F140" s="17"/>
      <c r="G140" s="17"/>
      <c r="H140" s="16"/>
      <c r="I140" s="17"/>
      <c r="J140" s="17"/>
      <c r="K140" s="17"/>
      <c r="L140" s="17"/>
      <c r="M140" s="16"/>
      <c r="N140" s="17"/>
      <c r="O140" s="17"/>
      <c r="P140" s="17"/>
      <c r="Q140" s="17"/>
      <c r="R140" s="18"/>
    </row>
    <row r="141" spans="1:59" x14ac:dyDescent="0.25">
      <c r="A141" s="116" t="s">
        <v>3</v>
      </c>
      <c r="B141" s="118" t="s">
        <v>2</v>
      </c>
      <c r="C141" s="16"/>
      <c r="D141" s="17"/>
      <c r="E141" s="17"/>
      <c r="F141" s="17"/>
      <c r="G141" s="17"/>
      <c r="H141" s="16"/>
      <c r="I141" s="17"/>
      <c r="J141" s="17"/>
      <c r="K141" s="17"/>
      <c r="L141" s="17"/>
      <c r="M141" s="16"/>
      <c r="N141" s="17"/>
      <c r="O141" s="17"/>
      <c r="P141" s="17"/>
      <c r="Q141" s="17"/>
      <c r="R141" s="18"/>
    </row>
    <row r="142" spans="1:59" ht="18" customHeight="1" x14ac:dyDescent="0.25">
      <c r="A142" s="116" t="s">
        <v>1</v>
      </c>
      <c r="B142" s="118" t="s">
        <v>0</v>
      </c>
      <c r="C142" s="16"/>
      <c r="D142" s="17"/>
      <c r="E142" s="17"/>
      <c r="F142" s="17"/>
      <c r="G142" s="17"/>
      <c r="H142" s="16"/>
      <c r="I142" s="17"/>
      <c r="J142" s="17"/>
      <c r="K142" s="17"/>
      <c r="L142" s="17"/>
      <c r="M142" s="16"/>
      <c r="N142" s="17"/>
      <c r="O142" s="17"/>
      <c r="P142" s="17"/>
      <c r="Q142" s="17"/>
      <c r="R142" s="18"/>
    </row>
    <row r="143" spans="1:59" ht="25.5" hidden="1" customHeight="1" x14ac:dyDescent="0.25"/>
    <row r="144" spans="1:59" hidden="1" x14ac:dyDescent="0.25"/>
    <row r="145" hidden="1" x14ac:dyDescent="0.25"/>
  </sheetData>
  <printOptions horizontalCentered="1"/>
  <pageMargins left="0.25" right="0.25" top="0.75" bottom="0.75" header="0.3" footer="0.3"/>
  <pageSetup paperSize="5" scale="52" fitToHeight="0" orientation="landscape" r:id="rId1"/>
  <headerFooter>
    <oddHeader>&amp;LCalifornia Department of Health Care Services&amp;RMay 2017 Medi-Cal Estimate</oddHeader>
  </headerFooter>
  <rowBreaks count="1" manualBreakCount="1">
    <brk id="50" max="17" man="1"/>
  </rowBreak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1B43DC49D766EB429F723F991A892D93" ma:contentTypeVersion="36" ma:contentTypeDescription="This is the Custom Document Type for use by DHCS" ma:contentTypeScope="" ma:versionID="756a29a7cdb22a077e4489662ced6f10">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Abstract xmlns="69bc34b3-1921-46c7-8c7a-d18363374b4b" xsi:nil="true"/>
    <Language xmlns="http://schemas.microsoft.com/sharepoint/v3">English</Language>
    <TAGender xmlns="69bc34b3-1921-46c7-8c7a-d18363374b4b" xsi:nil="true"/>
    <TAGEthnicity xmlns="69bc34b3-1921-46c7-8c7a-d18363374b4b" xsi:nil="true"/>
    <_dlc_DocId xmlns="69bc34b3-1921-46c7-8c7a-d18363374b4b">DHCSDOC-376834418-585</_dlc_DocId>
    <TAGBusPart xmlns="69bc34b3-1921-46c7-8c7a-d18363374b4b" xsi:nil="true"/>
    <Publication_x0020_Type xmlns="69bc34b3-1921-46c7-8c7a-d18363374b4b">50</Publication_x0020_Type>
    <Topics xmlns="69bc34b3-1921-46c7-8c7a-d18363374b4b" xsi:nil="true"/>
    <PublishingContactName xmlns="http://schemas.microsoft.com/sharepoint/v3">Fiscal Forecasting Division</PublishingContactName>
    <_dlc_DocIdUrl xmlns="69bc34b3-1921-46c7-8c7a-d18363374b4b">
      <Url>http://dhcsgovstaging:88/dataandstats/reports/_layouts/15/DocIdRedir.aspx?ID=DHCSDOC-376834418-585</Url>
      <Description>DHCSDOC-376834418-585</Description>
    </_dlc_DocIdUrl>
    <TAGAge xmlns="69bc34b3-1921-46c7-8c7a-d18363374b4b" xsi:nil="true"/>
    <Reading_x0020_Level xmlns="c1c1dc04-eeda-4b6e-b2df-40979f5da1d3">7</Reading_x0020_Level>
    <TaxCatchAll xmlns="69bc34b3-1921-46c7-8c7a-d18363374b4b">
      <Value>13</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Administration</TermName>
          <TermId xmlns="http://schemas.microsoft.com/office/infopath/2007/PartnerControls">30ff1680-44ae-4332-9c6a-746dcc9ef5b3</TermId>
        </TermInfo>
      </Terms>
    </o68eaf9243684232b2418c37bbb152dc>
  </documentManagement>
</p:properties>
</file>

<file path=customXml/itemProps1.xml><?xml version="1.0" encoding="utf-8"?>
<ds:datastoreItem xmlns:ds="http://schemas.openxmlformats.org/officeDocument/2006/customXml" ds:itemID="{40589127-8306-4715-B688-2A0B6667C625}">
  <ds:schemaRefs>
    <ds:schemaRef ds:uri="http://schemas.microsoft.com/sharepoint/v3/contenttype/forms"/>
  </ds:schemaRefs>
</ds:datastoreItem>
</file>

<file path=customXml/itemProps2.xml><?xml version="1.0" encoding="utf-8"?>
<ds:datastoreItem xmlns:ds="http://schemas.openxmlformats.org/officeDocument/2006/customXml" ds:itemID="{58618A52-04D5-4E9D-91A7-04C8784C8859}">
  <ds:schemaRefs>
    <ds:schemaRef ds:uri="http://schemas.microsoft.com/sharepoint/events"/>
  </ds:schemaRefs>
</ds:datastoreItem>
</file>

<file path=customXml/itemProps3.xml><?xml version="1.0" encoding="utf-8"?>
<ds:datastoreItem xmlns:ds="http://schemas.openxmlformats.org/officeDocument/2006/customXml" ds:itemID="{D516B2C1-4719-4816-94DE-1E00A9708FD8}"/>
</file>

<file path=customXml/itemProps4.xml><?xml version="1.0" encoding="utf-8"?>
<ds:datastoreItem xmlns:ds="http://schemas.openxmlformats.org/officeDocument/2006/customXml" ds:itemID="{4ABCD02E-9A9B-4B80-872D-B4795707CA32}">
  <ds:schemaRefs>
    <ds:schemaRef ds:uri="http://purl.org/dc/dcmitype/"/>
    <ds:schemaRef ds:uri="c1c1dc04-eeda-4b6e-b2df-40979f5da1d3"/>
    <ds:schemaRef ds:uri="http://purl.org/dc/elements/1.1/"/>
    <ds:schemaRef ds:uri="http://schemas.microsoft.com/office/2006/metadata/properties"/>
    <ds:schemaRef ds:uri="http://schemas.microsoft.com/office/2006/documentManagement/types"/>
    <ds:schemaRef ds:uri="http://schemas.microsoft.com/sharepoint/v3"/>
    <ds:schemaRef ds:uri="http://purl.org/dc/terms/"/>
    <ds:schemaRef ds:uri="http://schemas.openxmlformats.org/package/2006/metadata/core-properties"/>
    <ds:schemaRef ds:uri="http://schemas.microsoft.com/office/infopath/2007/PartnerControls"/>
    <ds:schemaRef ds:uri="69bc34b3-1921-46c7-8c7a-d18363374b4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Supplemental Chart 2</vt:lpstr>
      <vt:lpstr>'Supplemental Chart 2'!Print_Area</vt:lpstr>
      <vt:lpstr>'Supplemental Chart 2'!Print_Titles</vt:lpstr>
      <vt:lpstr>TitleRegion1.a6.r43.1</vt:lpstr>
      <vt:lpstr>TitleRegion2.a53.90.1</vt:lpstr>
      <vt:lpstr>TitleRegion3.a99.r138.1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2017 Medi-Cal Drug Supplemental Chart</dc:title>
  <dc:creator>J. Singh</dc:creator>
  <cp:keywords/>
  <cp:lastModifiedBy>Poveda, Kevin (OC)@DHCS</cp:lastModifiedBy>
  <cp:lastPrinted>2019-12-19T22:33:06Z</cp:lastPrinted>
  <dcterms:created xsi:type="dcterms:W3CDTF">2019-08-09T18:02:06Z</dcterms:created>
  <dcterms:modified xsi:type="dcterms:W3CDTF">2020-01-10T18:26:53Z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0x010100EEE380F46F125946A8B4C4C90D9FFCDC001B43DC49D766EB429F723F991A892D93</vt:lpwstr>
  </property>
  <property fmtid="{D5CDD505-2E9C-101B-9397-08002B2CF9AE}" pid="3" name="_dlc_DocIdItemGuid">
    <vt:lpwstr>fa4fa094-8aea-46fc-a6d6-a13208c0f545</vt:lpwstr>
  </property>
  <property fmtid="{D5CDD505-2E9C-101B-9397-08002B2CF9AE}" pid="4" name="Remediated">
    <vt:bool>true</vt:bool>
  </property>
  <property fmtid="{D5CDD505-2E9C-101B-9397-08002B2CF9AE}" pid="5" name="Division">
    <vt:lpwstr>13;#Administration|30ff1680-44ae-4332-9c6a-746dcc9ef5b3</vt:lpwstr>
  </property>
  <property fmtid="{D5CDD505-2E9C-101B-9397-08002B2CF9AE}" pid="6" name="Organization">
    <vt:lpwstr>51</vt:lpwstr>
  </property>
</Properties>
</file>