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threadedComments/threadedComment2.xml" ContentType="application/vnd.ms-excel.threadedcomments+xml"/>
  <Override PartName="/xl/comments2.xml" ContentType="application/vnd.openxmlformats-officedocument.spreadsheetml.comment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344" documentId="8_{75B7FD05-E415-4A60-9D9C-2BB2D9725B04}" xr6:coauthVersionLast="47" xr6:coauthVersionMax="47" xr10:uidLastSave="{52C3D939-46FD-4DFE-A3C1-6BC8792BB6FF}"/>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2"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tc={461C6E34-E552-468F-9980-490C79E77B8D}</author>
    <author>tc={39C26B8B-305D-4E06-9F63-BC58B372019B}</author>
    <author>tc={C2C21C60-FDF8-4ACD-B109-FCC2C3F69204}</author>
    <author>tc={5A1C582A-185A-4B80-B969-80A932BAF06E}</author>
    <author>tc={3762F69F-28B2-4D42-8626-8912910FDA83}</author>
    <author>tc={1A885A43-BDA6-4522-8A2B-F563FEFE5F6F}</author>
    <author>tc={D8E590F8-A08C-4D4A-8EDF-94232184CC5C}</author>
    <author>tc={F14E9B10-CF0A-469A-A7B2-2CEACE82E85C}</author>
    <author>tc={433E419E-0499-4D0D-AA81-37C27C250AFF}</author>
    <author>tc={F2A68BD8-9FCF-4A8E-A421-5F5BC4DDF816}</author>
    <author>tc={E7C76BAB-DC42-4687-8878-5C1EF3B82846}</author>
  </authors>
  <commentList>
    <comment ref="E8" authorId="0" shapeId="0" xr:uid="{461C6E34-E552-468F-9980-490C79E77B8D}">
      <text>
        <t>[Threaded comment]
Your version of Excel allows you to read this threaded comment; however, any edits to it will get removed if the file is opened in a newer version of Excel. Learn more: https://go.microsoft.com/fwlink/?linkid=870924
Comment:
    E8 
do we make clear anywhere what specialists we assess for? We should
Reply:
    specialists added
Reply:
    Thank you</t>
      </text>
    </comment>
    <comment ref="F8" authorId="1" shapeId="0" xr:uid="{39C26B8B-305D-4E06-9F63-BC58B372019B}">
      <text>
        <t>[Threaded comment]
Your version of Excel allows you to read this threaded comment; however, any edits to it will get removed if the file is opened in a newer version of Excel. Learn more: https://go.microsoft.com/fwlink/?linkid=870924
Comment:
    F8
Why no explanation? "Total Network Primary Care Physicians"
Reply:
    edited
Reply:
    Thank you. there are other primary care cells where we dont include detail either, so on second though, lets remove here as well (apologgies)</t>
      </text>
    </comment>
    <comment ref="AC8" authorId="2" shapeId="0" xr:uid="{C2C21C60-FDF8-4ACD-B109-FCC2C3F69204}">
      <text>
        <t xml:space="preserve">[Threaded comment]
Your version of Excel allows you to read this threaded comment; however, any edits to it will get removed if the file is opened in a newer version of Excel. Learn more: https://go.microsoft.com/fwlink/?linkid=870924
Comment:
    AC8 through AF8
I updated from LTCSS: SNF to LTSS: Skilled Nursing Facility (SNF) to align with the other LTSS descriptinos. 
</t>
      </text>
    </comment>
    <comment ref="AM8" authorId="3" shapeId="0" xr:uid="{5A1C582A-185A-4B80-B969-80A932BAF06E}">
      <text>
        <t>[Threaded comment]
Your version of Excel allows you to read this threaded comment; however, any edits to it will get removed if the file is opened in a newer version of Excel. Learn more: https://go.microsoft.com/fwlink/?linkid=870924
Comment:
    AM 8 and AO8
Why arent specialists listed? understand the TA survey may be a little different so its ok if different
Reply:
    Added specialists. Camella reviewed and confirmed the specialists reviewed under ANC are the same as the TA survey.</t>
      </text>
    </comment>
    <comment ref="AP8" authorId="4" shapeId="0" xr:uid="{3762F69F-28B2-4D42-8626-8912910FDA83}">
      <text>
        <t xml:space="preserve">[Threaded comment]
Your version of Excel allows you to read this threaded comment; however, any edits to it will get removed if the file is opened in a newer version of Excel. Learn more: https://go.microsoft.com/fwlink/?linkid=870924
Comment:
    AP8 and AP 10
Why different from the other NSMH? Understand TA survey may be a little different so its ok if different
Reply:
    this language reflects the timely access APL directly, which doesn't use NSMH
Reply:
    renamed to align with ANC Naming convention. Confirmed with Camella it is the same. </t>
      </text>
    </comment>
    <comment ref="F10" authorId="5" shapeId="0" xr:uid="{1A885A43-BDA6-4522-8A2B-F563FEFE5F6F}">
      <text>
        <t>[Threaded comment]
Your version of Excel allows you to read this threaded comment; however, any edits to it will get removed if the file is opened in a newer version of Excel. Learn more: https://go.microsoft.com/fwlink/?linkid=870924
Comment:
    F10
Shouldnt this be Primary Care Physician?
Reply:
    edited
Reply:
    Thanks</t>
      </text>
    </comment>
    <comment ref="I10" authorId="6" shapeId="0" xr:uid="{D8E590F8-A08C-4D4A-8EDF-94232184CC5C}">
      <text>
        <t>[Threaded comment]
Your version of Excel allows you to read this threaded comment; however, any edits to it will get removed if the file is opened in a newer version of Excel. Learn more: https://go.microsoft.com/fwlink/?linkid=870924
Comment:
    I 10
Applies throughout - Why are there some cells that are brown?
Reply:
    Defaulted as brown in the CMS template. Unable to update/change.
Reply:
    Thanks</t>
      </text>
    </comment>
    <comment ref="W10" authorId="7" shapeId="0" xr:uid="{F14E9B10-CF0A-469A-A7B2-2CEACE82E85C}">
      <text>
        <t>[Threaded comment]
Your version of Excel allows you to read this threaded comment; however, any edits to it will get removed if the file is opened in a newer version of Excel. Learn more: https://go.microsoft.com/fwlink/?linkid=870924
Comment:
    W10 through Z13 and AC 13
Why are we only including the non-urgent wait times? We have urgent across all (48 or 96 based on PA requirement) and also a follow up for NSMH 
Reply:
    urgent care added
Reply:
    What about NSMH follow up? 
Reply:
    added
Reply:
    thanks!</t>
      </text>
    </comment>
    <comment ref="AB10" authorId="8" shapeId="0" xr:uid="{433E419E-0499-4D0D-AA81-37C27C250AFF}">
      <text>
        <t>[Threaded comment]
Your version of Excel allows you to read this threaded comment; however, any edits to it will get removed if the file is opened in a newer version of Excel. Learn more: https://go.microsoft.com/fwlink/?linkid=870924
Comment:
    AM 10
Column AM should be moved over next to the revealed shoppe rsurvey assessment wait times (next to column AC).
If this is a significant lift dont bother, but log for next year as a lesson learned
Reply:
    moved
Reply:
    thanks</t>
      </text>
    </comment>
    <comment ref="E13" authorId="9" shapeId="0" xr:uid="{F2A68BD8-9FCF-4A8E-A421-5F5BC4DDF816}">
      <text>
        <t>[Threaded comment]
Your version of Excel allows you to read this threaded comment; however, any edits to it will get removed if the file is opened in a newer version of Excel. Learn more: https://go.microsoft.com/fwlink/?linkid=870924
Comment:
    E13, F13, G13
We do a FTE based ratios analysis to do this. Why provide directory flagged?
Reply:
    As discussed, added FTE based ratio analysis and MPT Validation Analysis on the "State and program information" tab. Standards are now pointed to the Appropriate analysis methods.
Reply:
    thanks</t>
      </text>
    </comment>
    <comment ref="W13" authorId="10" shapeId="0" xr:uid="{E7C76BAB-DC42-4687-8878-5C1EF3B82846}">
      <text>
        <t>[Threaded comment]
Your version of Excel allows you to read this threaded comment; however, any edits to it will get removed if the file is opened in a newer version of Excel. Learn more: https://go.microsoft.com/fwlink/?linkid=870924
Comment:
    W13 through AM13
We do not use a secret shopper survey. Please adjust
Reply:
    Adjusted to Revealed Shopper throughout
Reply:
    Thanks
Reply:
    Can you double check - looks like AB 13 is different than the rest. 
Reply:
    Updated @Hall, Lucy@DHCS  please make sure we didn;t miss any. thanks.
Reply:
    looks good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tc={34494380-1E9B-4BF5-AB95-17003E445423}</author>
    <author>tc={AFC26EEC-6833-4EE0-90C4-358AFDF9758D}</author>
    <author>tc={B5E9E5C2-F1D6-4922-95B0-7162345620CC}</author>
  </authors>
  <commentList>
    <comment ref="G12" authorId="0" shapeId="0" xr:uid="{34494380-1E9B-4BF5-AB95-17003E445423}">
      <text>
        <t>[Threaded comment]
Your version of Excel allows you to read this threaded comment; however, any edits to it will get removed if the file is opened in a newer version of Excel. Learn more: https://go.microsoft.com/fwlink/?linkid=870924
Comment:
    g12
Why is this blank? I think we need to mark "plan non-compliant with standard" here based on instructions
Reply:
    Updated to non-compliant
Reply:
    thanks</t>
      </text>
    </comment>
    <comment ref="G15" authorId="1" shapeId="0" xr:uid="{AFC26EEC-6833-4EE0-90C4-358AFDF9758D}">
      <text>
        <t>[Threaded comment]
Your version of Excel allows you to read this threaded comment; however, any edits to it will get removed if the file is opened in a newer version of Excel. Learn more: https://go.microsoft.com/fwlink/?linkid=870924
Comment:
    G15
Provider Directory review is not how we assess MCPs for compliance. Please adjust
Reply:
    Now pointed to general FTE Ratio Analysis
Reply:
    thank you</t>
      </text>
    </comment>
    <comment ref="G18" authorId="2" shapeId="0" xr:uid="{B5E9E5C2-F1D6-4922-95B0-7162345620CC}">
      <text>
        <t>[Threaded comment]
Your version of Excel allows you to read this threaded comment; however, any edits to it will get removed if the file is opened in a newer version of Excel. Learn more: https://go.microsoft.com/fwlink/?linkid=870924
Comment:
    G18
I think we should spell out CAP
Reply:
    Spelled out Corrective Action Plan</t>
      </text>
    </comment>
  </commentList>
</comments>
</file>

<file path=xl/sharedStrings.xml><?xml version="1.0" encoding="utf-8"?>
<sst xmlns="http://schemas.openxmlformats.org/spreadsheetml/2006/main" count="35828" uniqueCount="759">
  <si>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</si>
  <si>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</si>
  <si>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</si>
  <si>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</si>
  <si>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</si>
  <si>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</si>
  <si>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</si>
  <si>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</si>
  <si>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</si>
  <si>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</si>
  <si>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</si>
  <si>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</si>
  <si>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</si>
  <si>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</si>
  <si>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</si>
  <si>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</si>
  <si>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</si>
  <si>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</si>
  <si>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</si>
  <si>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</si>
  <si>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</si>
  <si>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</si>
  <si>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</si>
  <si>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</si>
  <si>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</si>
  <si>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</si>
  <si>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</si>
  <si>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</si>
  <si>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</si>
  <si>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</si>
  <si>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</si>
  <si>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</si>
  <si>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</si>
  <si>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</si>
  <si>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</si>
  <si>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</si>
  <si>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</si>
  <si>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</si>
  <si>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</si>
  <si>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</si>
  <si>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</si>
  <si>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</si>
  <si>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</si>
  <si>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</si>
  <si>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</si>
  <si>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</si>
  <si>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</si>
  <si>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</si>
  <si>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</si>
  <si>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</si>
  <si>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</si>
  <si>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</si>
  <si>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</si>
  <si>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</si>
  <si>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</si>
  <si>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</si>
  <si>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</si>
  <si>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</si>
  <si>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</si>
  <si>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</si>
  <si>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</si>
  <si>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</si>
  <si>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</si>
  <si>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</si>
  <si>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</si>
  <si>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</si>
  <si>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</si>
  <si>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</si>
  <si>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</si>
  <si>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</si>
  <si>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</si>
  <si>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</si>
  <si>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</si>
  <si>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</si>
  <si>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</si>
  <si>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</si>
  <si>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</si>
  <si>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</si>
  <si>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</si>
  <si>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</si>
  <si>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</si>
  <si>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</si>
  <si>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</si>
  <si>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</si>
  <si>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</si>
  <si>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</si>
  <si>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</si>
  <si>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</si>
  <si>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</si>
  <si>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</si>
  <si>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</si>
  <si>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</si>
  <si>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</si>
  <si>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</si>
  <si>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</si>
  <si>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</si>
  <si>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</si>
  <si>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</si>
  <si>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</si>
  <si>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</si>
  <si>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</si>
  <si>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</si>
  <si>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</si>
  <si>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</si>
  <si>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</si>
  <si>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Aids Health Foundation (AHF)</t>
  </si>
  <si>
    <t>Plan 2</t>
  </si>
  <si>
    <t>Alameda Alliance for Health (AAH)</t>
  </si>
  <si>
    <t>Plan 3</t>
  </si>
  <si>
    <t>Anthem Blue Cross Partnership Plan (Anthem)</t>
  </si>
  <si>
    <t>Plan 4</t>
  </si>
  <si>
    <t>Blue Shield of CA Promise Health Plan (BSP)</t>
  </si>
  <si>
    <t>Plan 5</t>
  </si>
  <si>
    <t>CalOptima</t>
  </si>
  <si>
    <t>Plan 6</t>
  </si>
  <si>
    <t>CalViva Health (CalViva)</t>
  </si>
  <si>
    <t>Plan 7</t>
  </si>
  <si>
    <t>CenCal Health (CenCal)</t>
  </si>
  <si>
    <t>Plan 8</t>
  </si>
  <si>
    <t>Central California Alliance for Health (CCAH)</t>
  </si>
  <si>
    <t>Plan 9</t>
  </si>
  <si>
    <t>Community Health Group Partnership Plan (CHG)</t>
  </si>
  <si>
    <t>Plan 10</t>
  </si>
  <si>
    <t>Community Health Plan of Imperial Valley (CHPIV)</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</si>
  <si>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</si>
  <si>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</si>
  <si>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</si>
  <si>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</si>
  <si>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</si>
  <si>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</si>
  <si>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</si>
  <si>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</si>
  <si>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</si>
  <si>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</si>
  <si>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</si>
  <si>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</si>
  <si>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</si>
  <si>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</si>
  <si>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</si>
  <si>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</si>
  <si>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</si>
  <si>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</si>
  <si>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</si>
  <si>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</si>
  <si>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</si>
  <si>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</si>
  <si>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</si>
  <si>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</si>
  <si>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</si>
  <si>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</si>
  <si>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</si>
  <si>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</si>
  <si>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</si>
  <si>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</si>
  <si>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</si>
  <si>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</si>
  <si>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</si>
  <si>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</si>
  <si>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</si>
  <si>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</si>
  <si>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</si>
  <si>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</si>
  <si>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</si>
  <si>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</si>
  <si>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</si>
  <si>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</si>
  <si>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</si>
  <si>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</si>
  <si>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</si>
  <si>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</si>
  <si>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</si>
  <si>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</si>
  <si>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</si>
  <si>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</si>
  <si>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</si>
  <si>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</si>
  <si>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</si>
  <si>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</si>
  <si>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</si>
  <si>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</si>
  <si>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</si>
  <si>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</si>
  <si>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</si>
  <si>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</si>
  <si>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</si>
  <si>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</si>
  <si>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</si>
  <si>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</si>
  <si>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</si>
  <si>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</si>
  <si>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</si>
  <si>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</si>
  <si>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</si>
  <si>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</si>
  <si>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</si>
  <si>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</si>
  <si>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</si>
  <si>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</si>
  <si>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</si>
  <si>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</si>
  <si>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</si>
  <si>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</si>
  <si>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</si>
  <si>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</si>
  <si>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</si>
  <si>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</si>
  <si>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</si>
  <si>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</si>
  <si>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</si>
  <si>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</si>
  <si>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</si>
  <si>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</si>
  <si>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</si>
  <si>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</si>
  <si>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</si>
  <si>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</si>
  <si>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</si>
  <si>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</si>
  <si>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</si>
  <si>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</si>
  <si>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</si>
  <si>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</si>
  <si>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</si>
  <si>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</si>
  <si>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</si>
  <si>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</si>
  <si>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</si>
  <si>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</si>
  <si>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</si>
  <si>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</si>
  <si>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</si>
  <si>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</si>
  <si>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</si>
  <si>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</si>
  <si>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</si>
  <si>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</si>
  <si>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</si>
  <si>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</si>
  <si>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</si>
  <si>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</si>
  <si>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</si>
  <si>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</si>
  <si>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</si>
  <si>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</si>
  <si>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</si>
  <si>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</si>
  <si>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</si>
  <si>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</si>
  <si>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</si>
  <si>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</si>
  <si>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</si>
  <si>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</si>
  <si>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</si>
  <si>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</si>
  <si>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</si>
  <si>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</si>
  <si>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</si>
  <si>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</si>
  <si>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</si>
  <si>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</si>
  <si>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</si>
  <si>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</si>
  <si>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</si>
  <si>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</si>
  <si>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</si>
  <si>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</si>
  <si>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</si>
  <si>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</si>
  <si>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</si>
  <si>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</si>
  <si>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</si>
  <si>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</si>
  <si>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</si>
  <si>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</si>
  <si>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</si>
  <si>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</si>
  <si>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</si>
  <si>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</si>
  <si>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</si>
  <si>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</si>
  <si>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</si>
  <si>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</si>
  <si>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</si>
  <si>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</si>
  <si>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</si>
  <si>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</si>
  <si>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</si>
  <si>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</si>
  <si>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</si>
  <si>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</si>
  <si>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</si>
  <si>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</si>
  <si>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</si>
  <si>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</si>
  <si>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</si>
  <si>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</si>
  <si>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</si>
  <si>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</si>
  <si>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</si>
  <si>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</si>
  <si>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</si>
  <si>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</si>
  <si>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</si>
  <si>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</si>
  <si>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</si>
  <si>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</si>
  <si>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</si>
  <si>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</si>
  <si>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</si>
  <si>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</si>
  <si>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</si>
  <si>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</si>
  <si>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</si>
  <si>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</si>
  <si>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</si>
  <si>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</si>
  <si>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</si>
  <si>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</si>
  <si>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</si>
  <si>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</si>
  <si>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</si>
  <si>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</si>
  <si>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</si>
  <si>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</si>
  <si>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</si>
  <si>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</si>
  <si>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</si>
  <si>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</si>
  <si>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</si>
  <si>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</si>
  <si>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</si>
  <si>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</si>
  <si>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</si>
  <si>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</si>
  <si>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</si>
  <si>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</si>
  <si>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</si>
  <si>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</si>
  <si>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</si>
  <si>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</si>
  <si>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</si>
  <si>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</si>
  <si>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</si>
  <si>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</si>
  <si>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</si>
  <si>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</si>
  <si>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</si>
  <si>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</si>
  <si>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</si>
  <si>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</si>
  <si>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</si>
  <si>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</si>
  <si>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</si>
  <si>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</si>
  <si>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</si>
  <si>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</si>
  <si>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</si>
  <si>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</si>
  <si>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</si>
  <si>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</si>
  <si>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</si>
  <si>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</si>
  <si>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</si>
  <si>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</si>
  <si>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</si>
  <si>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</si>
  <si>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</si>
  <si>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</si>
  <si>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</si>
  <si>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</si>
  <si>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</si>
  <si>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</si>
  <si>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</si>
  <si>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</si>
  <si>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</si>
  <si>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</si>
  <si>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</si>
  <si>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</si>
  <si>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</si>
  <si>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</si>
  <si>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</si>
  <si>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</si>
  <si>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</si>
  <si>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</si>
  <si>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</si>
  <si>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</si>
  <si>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</si>
  <si>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</si>
  <si>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</si>
  <si>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</si>
  <si>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</si>
  <si>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</si>
  <si>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</si>
  <si>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</si>
  <si>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</si>
  <si>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</si>
  <si>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</si>
  <si>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</si>
  <si>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</si>
  <si>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</si>
  <si>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</si>
  <si>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</si>
  <si>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</si>
  <si>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</si>
  <si>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</si>
  <si>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</si>
  <si>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</si>
  <si>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</si>
  <si>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</si>
  <si>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</si>
  <si>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</si>
  <si>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</si>
  <si>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</si>
  <si>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</si>
  <si>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</si>
  <si>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</si>
  <si>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</si>
  <si>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</si>
  <si>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</si>
  <si>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</si>
  <si>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</si>
  <si>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</si>
  <si>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</si>
  <si>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</si>
  <si>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</si>
  <si>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</si>
  <si>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</si>
  <si>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</si>
  <si>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</si>
  <si>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</si>
  <si>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</si>
  <si>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</si>
  <si>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</si>
  <si>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</si>
  <si>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</si>
  <si>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</si>
  <si>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</si>
  <si>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</si>
  <si>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</si>
  <si>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</si>
  <si>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</si>
  <si>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</si>
  <si>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</si>
  <si>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</si>
  <si>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</si>
  <si>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</si>
  <si>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</si>
  <si>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</si>
  <si>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</si>
  <si>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</si>
  <si>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</si>
  <si>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</si>
  <si>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</si>
  <si>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</si>
  <si>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</si>
  <si>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</si>
  <si>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</si>
  <si>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</si>
  <si>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</si>
  <si>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</si>
  <si>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</si>
  <si>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</si>
  <si>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</si>
  <si>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</si>
  <si>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</si>
  <si>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</si>
  <si>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</si>
  <si>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</si>
  <si>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</si>
  <si>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</si>
  <si>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</si>
  <si>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</si>
  <si>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</si>
  <si>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</si>
  <si>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</si>
  <si>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</si>
  <si>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</si>
  <si>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</si>
  <si>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Anthem under a Corrective Action Plan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</si>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</sst>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5">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43" fillId="9" borderId="5"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Hall, Lucy@DHCS" id="{35FEF0EA-9EE9-45AC-B120-9083F9E0709C}" userId="Lucy.Hall@dhcs.ca.gov" providerId="PeoplePicker"/>
  <person displayName="Hall, Lucy@DHCS" id="{B7D340F0-D737-49C9-9D86-6837308F3977}" userId="S::lucy.hall@dhcs.ca.gov::3a69430a-4645-4146-9808-f587418396da" providerId="AD"/>
  <person displayName="Barber, Sean@DHCS" id="{E178D422-035F-4EA6-9141-600CD39C44D3}" userId="S::sean.barber@dhcs.ca.gov::f8348bb4-fe7a-4ccb-b125-ac9a422451a6" providerId="AD"/>
  <person displayName="Lumbang, Emil@DHCS" id="{54D52342-F9CA-4674-BCCC-CEC7E0F59A11}" userId="S::emil.lumbang@dhcs.ca.gov::0f8a7fdb-1e2c-401b-b806-fc9f52ce372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5-09-04T19:07:13.77" personId="{E178D422-035F-4EA6-9141-600CD39C44D3}" id="{461C6E34-E552-468F-9980-490C79E77B8D}" done="1">
    <text>E8 
do we make clear anywhere what specialists we assess for? We should</text>
  </threadedComment>
  <threadedComment ref="E8" dT="2025-09-04T21:50:39.71" personId="{B7D340F0-D737-49C9-9D86-6837308F3977}" id="{D45C43E8-F62B-4AC1-A482-9901F9444AB0}" parentId="{461C6E34-E552-468F-9980-490C79E77B8D}">
    <text>specialists added</text>
  </threadedComment>
  <threadedComment ref="E8" dT="2025-09-05T21:21:11.13" personId="{E178D422-035F-4EA6-9141-600CD39C44D3}" id="{6244FD35-7126-4837-920B-07388A00BBFE}" parentId="{461C6E34-E552-468F-9980-490C79E77B8D}">
    <text>Thank you</text>
  </threadedComment>
  <threadedComment ref="F8" dT="2025-09-04T19:05:06.17" personId="{E178D422-035F-4EA6-9141-600CD39C44D3}" id="{39C26B8B-305D-4E06-9F63-BC58B372019B}" done="1">
    <text>F8
Why no explanation? "Total Network Primary Care Physicians"</text>
  </threadedComment>
  <threadedComment ref="F8" dT="2025-09-04T21:47:52.94" personId="{B7D340F0-D737-49C9-9D86-6837308F3977}" id="{F5D91EDE-2B2D-462F-A37D-97F4B9B028DB}" parentId="{39C26B8B-305D-4E06-9F63-BC58B372019B}">
    <text>edited</text>
  </threadedComment>
  <threadedComment ref="F8" dT="2025-09-05T21:22:15.90" personId="{E178D422-035F-4EA6-9141-600CD39C44D3}" id="{D051766E-B6FA-40D8-904B-89DE4EE2BDC6}" parentId="{39C26B8B-305D-4E06-9F63-BC58B372019B}">
    <text>Thank you. there are other primary care cells where we dont include detail either, so on second though, lets remove here as well (apologgies)</text>
  </threadedComment>
  <threadedComment ref="AC8" dT="2025-09-06T00:00:26.91" personId="{E178D422-035F-4EA6-9141-600CD39C44D3}" id="{C2C21C60-FDF8-4ACD-B109-FCC2C3F69204}" done="1">
    <text xml:space="preserve">AC8 through AF8
I updated from LTCSS: SNF to LTSS: Skilled Nursing Facility (SNF) to align with the other LTSS descriptinos. 
</text>
  </threadedComment>
  <threadedComment ref="AM8" dT="2025-09-06T00:05:10.55" personId="{E178D422-035F-4EA6-9141-600CD39C44D3}" id="{5A1C582A-185A-4B80-B969-80A932BAF06E}" done="1">
    <text>AM 8 and AO8
Why arent specialists listed? understand the TA survey may be a little different so its ok if different</text>
  </threadedComment>
  <threadedComment ref="AM8" dT="2025-09-08T22:24:55.03" personId="{54D52342-F9CA-4674-BCCC-CEC7E0F59A11}" id="{9377C8A2-6BF3-4DF3-B85D-49D0AB500ABE}" parentId="{5A1C582A-185A-4B80-B969-80A932BAF06E}">
    <text>Added specialists. Camella reviewed and confirmed the specialists reviewed under ANC are the same as the TA survey.</text>
  </threadedComment>
  <threadedComment ref="AP8" dT="2025-09-06T00:04:15.16" personId="{E178D422-035F-4EA6-9141-600CD39C44D3}" id="{3762F69F-28B2-4D42-8626-8912910FDA83}" done="1">
    <text>AP8 and AP 10
Why different from the other NSMH? Understand TA survey may be a little different so its ok if different</text>
  </threadedComment>
  <threadedComment ref="AP8" dT="2025-09-08T15:59:57.03" personId="{B7D340F0-D737-49C9-9D86-6837308F3977}" id="{B88797F2-3BBA-46A2-A8E4-92002FBEEC9A}" parentId="{3762F69F-28B2-4D42-8626-8912910FDA83}">
    <text>this language reflects the timely access APL directly, which doesn't use NSMH</text>
  </threadedComment>
  <threadedComment ref="AP8" dT="2025-09-08T22:35:54.17" personId="{54D52342-F9CA-4674-BCCC-CEC7E0F59A11}" id="{C4FEA19D-4D09-4EAA-8E9F-F3C5BAEEB420}" parentId="{3762F69F-28B2-4D42-8626-8912910FDA83}">
    <text xml:space="preserve">renamed to align with ANC Naming convention. Confirmed with Camella it is the same. </text>
  </threadedComment>
  <threadedComment ref="F10" dT="2025-09-04T19:04:26.09" personId="{E178D422-035F-4EA6-9141-600CD39C44D3}" id="{1A885A43-BDA6-4522-8A2B-F563FEFE5F6F}" done="1">
    <text>F10
Shouldnt this be Primary Care Physician?</text>
  </threadedComment>
  <threadedComment ref="F10" dT="2025-09-04T21:48:03.69" personId="{B7D340F0-D737-49C9-9D86-6837308F3977}" id="{D2B45F22-2B2C-481D-B528-5DF33FA52BAE}" parentId="{1A885A43-BDA6-4522-8A2B-F563FEFE5F6F}">
    <text>edited</text>
  </threadedComment>
  <threadedComment ref="F10" dT="2025-09-05T21:23:05.95" personId="{E178D422-035F-4EA6-9141-600CD39C44D3}" id="{67857B82-8735-4F5D-9B68-AB0EA3AC52CE}" parentId="{1A885A43-BDA6-4522-8A2B-F563FEFE5F6F}">
    <text>Thanks</text>
  </threadedComment>
  <threadedComment ref="I10" dT="2025-09-04T19:16:34.49" personId="{E178D422-035F-4EA6-9141-600CD39C44D3}" id="{D8E590F8-A08C-4D4A-8EDF-94232184CC5C}" done="1">
    <text>I 10
Applies throughout - Why are there some cells that are brown?</text>
  </threadedComment>
  <threadedComment ref="I10" dT="2025-09-05T18:51:10.60" personId="{54D52342-F9CA-4674-BCCC-CEC7E0F59A11}" id="{7AE5AB7B-A7F9-4419-983E-A86ED2E91801}" parentId="{D8E590F8-A08C-4D4A-8EDF-94232184CC5C}">
    <text>Defaulted as brown in the CMS template. Unable to update/change.</text>
  </threadedComment>
  <threadedComment ref="I10" dT="2025-09-05T21:23:15.46" personId="{E178D422-035F-4EA6-9141-600CD39C44D3}" id="{D0C6790B-2CE3-4C8B-A405-1EC43709A2F6}" parentId="{D8E590F8-A08C-4D4A-8EDF-94232184CC5C}">
    <text>Thanks</text>
  </threadedComment>
  <threadedComment ref="W10" dT="2025-09-04T19:13:11.21" personId="{E178D422-035F-4EA6-9141-600CD39C44D3}" id="{F14E9B10-CF0A-469A-A7B2-2CEACE82E85C}" done="1">
    <text xml:space="preserve">W10 through Z13 and AC 13
Why are we only including the non-urgent wait times? We have urgent across all (48 or 96 based on PA requirement) and also a follow up for NSMH </text>
  </threadedComment>
  <threadedComment ref="W10" dT="2025-09-05T20:55:37.56" personId="{B7D340F0-D737-49C9-9D86-6837308F3977}" id="{F6BBDD27-F754-4114-B1F7-1A45E0C2C409}" parentId="{F14E9B10-CF0A-469A-A7B2-2CEACE82E85C}">
    <text>urgent care added</text>
  </threadedComment>
  <threadedComment ref="W10" dT="2025-09-05T21:26:59.40" personId="{E178D422-035F-4EA6-9141-600CD39C44D3}" id="{A0864617-E862-4D8C-A18B-E36324DCB00F}" parentId="{F14E9B10-CF0A-469A-A7B2-2CEACE82E85C}">
    <text xml:space="preserve">What about NSMH follow up? </text>
  </threadedComment>
  <threadedComment ref="W10" dT="2025-09-05T22:00:48.39" personId="{B7D340F0-D737-49C9-9D86-6837308F3977}" id="{CA0A529C-14FE-431B-94CF-7CF9C07AFC7C}" parentId="{F14E9B10-CF0A-469A-A7B2-2CEACE82E85C}">
    <text>added</text>
  </threadedComment>
  <threadedComment ref="W10" dT="2025-09-06T00:02:28.16" personId="{E178D422-035F-4EA6-9141-600CD39C44D3}" id="{D4717345-A3FC-4A8A-99A8-172852FA9E78}" parentId="{F14E9B10-CF0A-469A-A7B2-2CEACE82E85C}">
    <text>thanks!</text>
  </threadedComment>
  <threadedComment ref="AB10" dT="2025-09-04T19:15:11.46" personId="{E178D422-035F-4EA6-9141-600CD39C44D3}" id="{433E419E-0499-4D0D-AA81-37C27C250AFF}" done="1">
    <text>AM 10
Column AM should be moved over next to the revealed shoppe rsurvey assessment wait times (next to column AC).
If this is a significant lift dont bother, but log for next year as a lesson learned</text>
  </threadedComment>
  <threadedComment ref="AB10" dT="2025-09-04T21:56:24.99" personId="{B7D340F0-D737-49C9-9D86-6837308F3977}" id="{77021AD9-A4F5-49DD-BBCC-B333C401AB02}" parentId="{433E419E-0499-4D0D-AA81-37C27C250AFF}">
    <text>moved</text>
  </threadedComment>
  <threadedComment ref="AB10" dT="2025-09-05T21:27:34.40" personId="{E178D422-035F-4EA6-9141-600CD39C44D3}" id="{75F8BF94-482F-4623-9F38-87F37024B9DB}" parentId="{433E419E-0499-4D0D-AA81-37C27C250AFF}">
    <text>thanks</text>
  </threadedComment>
  <threadedComment ref="E13" dT="2025-09-04T19:06:19.08" personId="{E178D422-035F-4EA6-9141-600CD39C44D3}" id="{F2A68BD8-9FCF-4A8E-A421-5F5BC4DDF816}" done="1">
    <text>E13, F13, G13
We do a FTE based ratios analysis to do this. Why provide directory flagged?</text>
  </threadedComment>
  <threadedComment ref="E13" dT="2025-09-05T20:28:58.02" personId="{54D52342-F9CA-4674-BCCC-CEC7E0F59A11}" id="{C3E9586D-3F1B-4174-9684-C3F3C22B0F1D}" parentId="{F2A68BD8-9FCF-4A8E-A421-5F5BC4DDF816}">
    <text>As discussed, added FTE based ratio analysis and MPT Validation Analysis on the "State and program information" tab. Standards are now pointed to the Appropriate analysis methods.</text>
  </threadedComment>
  <threadedComment ref="E13" dT="2025-09-05T21:28:08.66" personId="{E178D422-035F-4EA6-9141-600CD39C44D3}" id="{F94DDED4-D71E-4038-AE90-8D483A308DD5}" parentId="{F2A68BD8-9FCF-4A8E-A421-5F5BC4DDF816}">
    <text>thanks</text>
  </threadedComment>
  <threadedComment ref="W13" dT="2025-09-04T19:11:15.52" personId="{E178D422-035F-4EA6-9141-600CD39C44D3}" id="{E7C76BAB-DC42-4687-8878-5C1EF3B82846}" done="1">
    <text>W13 through AM13
We do not use a secret shopper survey. Please adjust</text>
  </threadedComment>
  <threadedComment ref="W13" dT="2025-09-05T20:08:19.89" personId="{54D52342-F9CA-4674-BCCC-CEC7E0F59A11}" id="{D30E4BAB-00D9-4974-A750-6A59D9F1B800}" parentId="{E7C76BAB-DC42-4687-8878-5C1EF3B82846}">
    <text>Adjusted to Revealed Shopper throughout</text>
  </threadedComment>
  <threadedComment ref="W13" dT="2025-09-05T21:28:24.24" personId="{E178D422-035F-4EA6-9141-600CD39C44D3}" id="{3681C165-75E7-4B8F-930D-99273DD9EF08}" parentId="{E7C76BAB-DC42-4687-8878-5C1EF3B82846}">
    <text>Thanks</text>
  </threadedComment>
  <threadedComment ref="W13" dT="2025-09-05T21:29:20.24" personId="{E178D422-035F-4EA6-9141-600CD39C44D3}" id="{B805073D-DD82-4AD6-96FD-067F6873C6CA}" parentId="{E7C76BAB-DC42-4687-8878-5C1EF3B82846}">
    <text xml:space="preserve">Can you double check - looks like AB 13 is different than the rest. </text>
  </threadedComment>
  <threadedComment ref="W13" dT="2025-09-05T21:55:39.92" personId="{54D52342-F9CA-4674-BCCC-CEC7E0F59A11}" id="{14C94763-6ABE-4056-974F-707889189A50}" parentId="{E7C76BAB-DC42-4687-8878-5C1EF3B82846}">
    <text>Updated @Hall, Lucy@DHCS  please make sure we didn;t miss any. thanks.</text>
    <mentions>
      <mention mentionpersonId="{35FEF0EA-9EE9-45AC-B120-9083F9E0709C}" mentionId="{B6458CCE-6731-4F9A-8168-DEBAD9D5374D}" startIndex="8" length="16"/>
    </mentions>
  </threadedComment>
  <threadedComment ref="W13" dT="2025-09-06T00:07:25.97" personId="{E178D422-035F-4EA6-9141-600CD39C44D3}" id="{26D0A73A-9BBD-4792-9269-C13417D79300}" parentId="{E7C76BAB-DC42-4687-8878-5C1EF3B82846}">
    <text>looks good</text>
  </threadedComment>
</ThreadedComments>
</file>

<file path=xl/threadedComments/threadedComment2.xml><?xml version="1.0" encoding="utf-8"?>
<ThreadedComments xmlns="http://schemas.microsoft.com/office/spreadsheetml/2018/threadedcomments" xmlns:x="http://schemas.openxmlformats.org/spreadsheetml/2006/main">
  <threadedComment ref="G12" dT="2025-09-04T19:21:09.40" personId="{E178D422-035F-4EA6-9141-600CD39C44D3}" id="{34494380-1E9B-4BF5-AB95-17003E445423}" done="1">
    <text>g12
Why is this blank? I think we need to mark "plan non-compliant with standard" here based on instructions</text>
  </threadedComment>
  <threadedComment ref="G12" dT="2025-09-05T21:47:13.64" personId="{54D52342-F9CA-4674-BCCC-CEC7E0F59A11}" id="{4A626994-EE83-4884-8FF5-09879E8FDA1E}" parentId="{34494380-1E9B-4BF5-AB95-17003E445423}">
    <text>Updated to non-compliant</text>
  </threadedComment>
  <threadedComment ref="G12" dT="2025-09-05T23:55:02.91" personId="{E178D422-035F-4EA6-9141-600CD39C44D3}" id="{D8A85684-93D3-4172-B0C0-06770BE868BC}" parentId="{34494380-1E9B-4BF5-AB95-17003E445423}">
    <text>thanks</text>
  </threadedComment>
  <threadedComment ref="G15" dT="2025-09-04T19:20:09.74" personId="{E178D422-035F-4EA6-9141-600CD39C44D3}" id="{AFC26EEC-6833-4EE0-90C4-358AFDF9758D}" done="1">
    <text>G15
Provider Directory review is not how we assess MCPs for compliance. Please adjust</text>
  </threadedComment>
  <threadedComment ref="G15" dT="2025-09-05T21:52:16.13" personId="{54D52342-F9CA-4674-BCCC-CEC7E0F59A11}" id="{C1E5D465-EBB2-4EFE-977E-E56747054025}" parentId="{AFC26EEC-6833-4EE0-90C4-358AFDF9758D}">
    <text>Now pointed to general FTE Ratio Analysis</text>
  </threadedComment>
  <threadedComment ref="G15" dT="2025-09-05T23:55:15.37" personId="{E178D422-035F-4EA6-9141-600CD39C44D3}" id="{1983F57B-02AE-43A7-8198-BE2F8F47A91D}" parentId="{AFC26EEC-6833-4EE0-90C4-358AFDF9758D}">
    <text>thank you</text>
  </threadedComment>
  <threadedComment ref="G18" dT="2025-09-04T19:19:27.46" personId="{E178D422-035F-4EA6-9141-600CD39C44D3}" id="{B5E9E5C2-F1D6-4922-95B0-7162345620CC}" done="1">
    <text>G18
I think we should spell out CAP</text>
  </threadedComment>
  <threadedComment ref="G18" dT="2025-09-05T21:47:33.38" personId="{54D52342-F9CA-4674-BCCC-CEC7E0F59A11}" id="{BCF10C4E-D0EE-4352-A6E0-B5E886913892}" parentId="{B5E9E5C2-F1D6-4922-95B0-7162345620CC}">
    <text>Spelled out Corrective Action Plan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3" t="s">
        <v>18</v>
      </c>
      <c r="B13" s="284"/>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E2" sqref="E2:I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information'!E30="","[Plan 6]",'I_State and program information'!E30)</f>
        <v>CalViva Health (CalViva)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information'!E31="","[Plan 7]",'I_State and program information'!E31)</f>
        <v>CenCal Health (CenCal)</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information'!E32="","[Plan 8]",'I_State and program information'!E32)</f>
        <v>Central California Alliance for Health (CCAH)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information'!E33="","[Plan 9]",'I_State and program information'!E33)</f>
        <v>Community Health Group Partnership Plan (CHG)</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information'!E34="","[Plan 10]",'I_State and program information'!E34)</f>
        <v>Community Health Plan of Imperial Valley (CHPIV)</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7"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481</v>
      </c>
      <c r="F1" s="180" t="s">
        <v>482</v>
      </c>
      <c r="G1" s="180" t="s">
        <v>483</v>
      </c>
      <c r="H1" s="180" t="s">
        <v>484</v>
      </c>
      <c r="I1" s="180" t="s">
        <v>485</v>
      </c>
      <c r="J1" s="180" t="s">
        <v>486</v>
      </c>
      <c r="K1" s="180" t="s">
        <v>487</v>
      </c>
      <c r="L1" s="180" t="s">
        <v>488</v>
      </c>
      <c r="M1" s="180" t="s">
        <v>489</v>
      </c>
      <c r="N1" s="180" t="s">
        <v>490</v>
      </c>
    </row>
    <row r="2" spans="1:14" s="76" customFormat="1" ht="64.900000000000006" customHeight="1">
      <c r="A2" s="310" t="s">
        <v>367</v>
      </c>
      <c r="B2" s="310"/>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491</v>
      </c>
      <c r="B3" s="24"/>
      <c r="C3" s="24"/>
      <c r="D3" s="1"/>
      <c r="E3" s="2"/>
      <c r="F3" s="2"/>
      <c r="G3" s="2"/>
      <c r="H3" s="2"/>
      <c r="I3" s="2"/>
      <c r="J3" s="2"/>
      <c r="K3" s="2"/>
      <c r="L3" s="2"/>
    </row>
    <row r="4" spans="1:14" ht="40.15" customHeight="1">
      <c r="A4" s="311" t="s">
        <v>492</v>
      </c>
      <c r="B4" s="312"/>
      <c r="C4" s="312"/>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Aids Health Foundation (AHF)</v>
      </c>
      <c r="F5" s="59" t="str">
        <f>IF('I_State and program information'!$E$26&lt;&gt;"",'I_State and program information'!$E$26,"[Plan 2]")</f>
        <v>Alameda Alliance for Health (AAH)</v>
      </c>
      <c r="G5" s="59" t="str">
        <f>IF('I_State and program information'!$E$27&lt;&gt;"",'I_State and program information'!$E$27,"[Plan 3]")</f>
        <v>Anthem Blue Cross Partnership Plan (Anthem)</v>
      </c>
      <c r="H5" s="59" t="str">
        <f>IF('I_State and program information'!$E$28&lt;&gt;"",'I_State and program information'!$E$28,"[Plan 4]")</f>
        <v>Blue Shield of CA Promise Health Plan (BSP)</v>
      </c>
      <c r="I5" s="59" t="str">
        <f>IF('I_State and program information'!$E$29&lt;&gt;"",'I_State and program information'!$E$29,"[Plan 5]")</f>
        <v>CalOptima</v>
      </c>
      <c r="J5" s="59" t="str">
        <f>IF('I_State and program information'!$E$30&lt;&gt;"",'I_State and program information'!$E$30,"[Plan 6]")</f>
        <v>CalViva Health (CalViva)</v>
      </c>
      <c r="K5" s="59" t="str">
        <f>IF('I_State and program information'!$E$31&lt;&gt;"",'I_State and program information'!$E$31,"[Plan 7]")</f>
        <v>CenCal Health (CenCal)</v>
      </c>
      <c r="L5" s="59" t="str">
        <f>IF('I_State and program information'!$E$32&lt;&gt;"",'I_State and program information'!$E$32,"[Plan 8]")</f>
        <v>Central California Alliance for Health (CCAH)</v>
      </c>
      <c r="M5" s="59" t="str">
        <f>IF('I_State and program information'!$E$33&lt;&gt;"",'I_State and program information'!$E$33,"[Plan 9]")</f>
        <v>Community Health Group Partnership Plan (CHG)</v>
      </c>
      <c r="N5" s="59" t="str">
        <f>IF('I_State and program information'!$E$34&lt;&gt;"",'I_State and program information'!$E$34,"[Plan 10]")</f>
        <v>Community Health Plan of Imperial Valley (CHPIV)</v>
      </c>
    </row>
    <row r="6" spans="1:14" ht="61.15" customHeight="1">
      <c r="A6" s="16" t="s">
        <v>493</v>
      </c>
      <c r="B6" s="9" t="s">
        <v>494</v>
      </c>
      <c r="C6" s="15" t="s">
        <v>495</v>
      </c>
      <c r="D6" s="15" t="s">
        <v>84</v>
      </c>
      <c r="E6" s="88" t="s">
        <v>496</v>
      </c>
      <c r="F6" s="60" t="s">
        <v>496</v>
      </c>
      <c r="G6" s="60" t="s">
        <v>496</v>
      </c>
      <c r="H6" s="60" t="s">
        <v>496</v>
      </c>
      <c r="I6" s="60" t="s">
        <v>496</v>
      </c>
      <c r="J6" s="60" t="s">
        <v>496</v>
      </c>
      <c r="K6" s="60" t="s">
        <v>496</v>
      </c>
      <c r="L6" s="60" t="s">
        <v>496</v>
      </c>
      <c r="M6" s="60" t="s">
        <v>496</v>
      </c>
      <c r="N6" s="60" t="s">
        <v>496</v>
      </c>
    </row>
    <row r="7" spans="1:14" ht="32.450000000000003" customHeight="1">
      <c r="A7" s="313" t="s">
        <v>497</v>
      </c>
      <c r="B7" s="313"/>
      <c r="C7" s="314"/>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498</v>
      </c>
      <c r="B8" s="9" t="s">
        <v>499</v>
      </c>
      <c r="C8" s="15" t="s">
        <v>500</v>
      </c>
      <c r="D8" s="15" t="s">
        <v>96</v>
      </c>
      <c r="E8" s="56"/>
      <c r="F8" s="60"/>
      <c r="G8" s="60"/>
      <c r="H8" s="60"/>
      <c r="I8" s="60"/>
      <c r="J8" s="60"/>
      <c r="K8" s="60"/>
      <c r="L8" s="60"/>
      <c r="M8" s="60"/>
      <c r="N8" s="60"/>
    </row>
    <row r="9" spans="1:14" ht="69.95">
      <c r="A9" s="16" t="s">
        <v>501</v>
      </c>
      <c r="B9" s="9" t="s">
        <v>502</v>
      </c>
      <c r="C9" s="15" t="s">
        <v>500</v>
      </c>
      <c r="D9" s="15" t="s">
        <v>96</v>
      </c>
      <c r="E9" s="56"/>
      <c r="F9" s="60"/>
      <c r="G9" s="60"/>
      <c r="H9" s="60"/>
      <c r="I9" s="60"/>
      <c r="J9" s="60"/>
      <c r="K9" s="60"/>
      <c r="L9" s="60"/>
      <c r="M9" s="60"/>
      <c r="N9" s="60"/>
    </row>
    <row r="10" spans="1:14" ht="56.1">
      <c r="A10" s="16" t="s">
        <v>503</v>
      </c>
      <c r="B10" s="9" t="s">
        <v>504</v>
      </c>
      <c r="C10" s="15" t="s">
        <v>500</v>
      </c>
      <c r="D10" s="15" t="s">
        <v>96</v>
      </c>
      <c r="E10" s="56"/>
      <c r="F10" s="60"/>
      <c r="G10" s="60"/>
      <c r="H10" s="60"/>
      <c r="I10" s="60"/>
      <c r="J10" s="60"/>
      <c r="K10" s="60"/>
      <c r="L10" s="60"/>
      <c r="M10" s="60"/>
      <c r="N10" s="60"/>
    </row>
    <row r="11" spans="1:14" ht="42" customHeight="1">
      <c r="B11" s="24" t="s">
        <v>505</v>
      </c>
      <c r="C11" s="24"/>
    </row>
    <row r="12" spans="1:14">
      <c r="A12" s="16" t="s">
        <v>506</v>
      </c>
      <c r="B12" s="9" t="s">
        <v>505</v>
      </c>
      <c r="C12" s="15" t="s">
        <v>507</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508</v>
      </c>
      <c r="B13" s="9" t="s">
        <v>509</v>
      </c>
      <c r="C13" s="15" t="s">
        <v>510</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511</v>
      </c>
      <c r="B14" s="9" t="s">
        <v>512</v>
      </c>
      <c r="C14" s="15" t="s">
        <v>513</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514</v>
      </c>
      <c r="B15" s="31" t="s">
        <v>515</v>
      </c>
      <c r="C15" s="31" t="s">
        <v>516</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517</v>
      </c>
      <c r="B16" s="31" t="s">
        <v>446</v>
      </c>
      <c r="C16" s="31" t="s">
        <v>518</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519</v>
      </c>
      <c r="B1" s="21"/>
      <c r="H1" s="44"/>
      <c r="I1" s="44"/>
      <c r="J1" s="22" t="s">
        <v>520</v>
      </c>
      <c r="K1" s="22" t="s">
        <v>521</v>
      </c>
      <c r="L1" s="80" t="s">
        <v>522</v>
      </c>
      <c r="M1" s="81" t="s">
        <v>160</v>
      </c>
      <c r="N1" s="81" t="s">
        <v>162</v>
      </c>
      <c r="O1" s="22" t="s">
        <v>163</v>
      </c>
      <c r="P1" s="22" t="s">
        <v>164</v>
      </c>
      <c r="Q1" s="22" t="s">
        <v>166</v>
      </c>
      <c r="R1" s="22" t="s">
        <v>523</v>
      </c>
      <c r="S1" s="22" t="s">
        <v>524</v>
      </c>
      <c r="T1" s="22" t="s">
        <v>525</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526</v>
      </c>
      <c r="BM1" s="43" t="s">
        <v>527</v>
      </c>
      <c r="BN1" s="43" t="s">
        <v>528</v>
      </c>
      <c r="BO1" s="43" t="s">
        <v>529</v>
      </c>
      <c r="BP1" s="43" t="s">
        <v>530</v>
      </c>
      <c r="BQ1" s="43" t="s">
        <v>531</v>
      </c>
      <c r="BR1" s="43" t="s">
        <v>532</v>
      </c>
      <c r="BS1" s="43" t="s">
        <v>533</v>
      </c>
      <c r="BT1" s="43" t="s">
        <v>534</v>
      </c>
      <c r="BU1" s="43" t="s">
        <v>535</v>
      </c>
      <c r="BV1" s="43" t="s">
        <v>536</v>
      </c>
      <c r="BW1" s="43" t="s">
        <v>537</v>
      </c>
      <c r="BX1" s="43" t="s">
        <v>538</v>
      </c>
      <c r="BY1" s="43" t="s">
        <v>539</v>
      </c>
      <c r="BZ1" s="43" t="s">
        <v>540</v>
      </c>
      <c r="CA1" s="43" t="s">
        <v>541</v>
      </c>
      <c r="CB1" s="43" t="s">
        <v>542</v>
      </c>
      <c r="CC1" s="43" t="s">
        <v>543</v>
      </c>
      <c r="CD1" s="43" t="s">
        <v>544</v>
      </c>
      <c r="CE1" s="43" t="s">
        <v>545</v>
      </c>
      <c r="CF1" s="43" t="s">
        <v>546</v>
      </c>
      <c r="CG1" s="43" t="s">
        <v>547</v>
      </c>
      <c r="CH1" s="43" t="s">
        <v>548</v>
      </c>
      <c r="CI1" s="43" t="s">
        <v>549</v>
      </c>
      <c r="CJ1" s="43" t="s">
        <v>550</v>
      </c>
      <c r="CK1" s="43" t="s">
        <v>551</v>
      </c>
      <c r="CL1" s="43" t="s">
        <v>552</v>
      </c>
      <c r="CM1" s="43" t="s">
        <v>553</v>
      </c>
      <c r="CN1" s="43" t="s">
        <v>554</v>
      </c>
      <c r="CO1" s="43" t="s">
        <v>555</v>
      </c>
      <c r="CP1" s="43" t="s">
        <v>556</v>
      </c>
      <c r="CQ1" s="43" t="s">
        <v>557</v>
      </c>
      <c r="CR1" s="43" t="s">
        <v>558</v>
      </c>
      <c r="CS1" s="43" t="s">
        <v>559</v>
      </c>
      <c r="CT1" s="43" t="s">
        <v>560</v>
      </c>
      <c r="CU1" s="43" t="s">
        <v>561</v>
      </c>
      <c r="CV1" s="43" t="s">
        <v>562</v>
      </c>
      <c r="CW1" s="43" t="s">
        <v>563</v>
      </c>
      <c r="CX1" s="43" t="s">
        <v>564</v>
      </c>
      <c r="CY1" s="43" t="s">
        <v>565</v>
      </c>
      <c r="CZ1" s="43" t="s">
        <v>566</v>
      </c>
      <c r="DA1" s="43" t="s">
        <v>567</v>
      </c>
      <c r="DB1" s="43" t="s">
        <v>568</v>
      </c>
      <c r="DC1" s="43" t="s">
        <v>569</v>
      </c>
      <c r="DD1" s="43" t="s">
        <v>570</v>
      </c>
      <c r="DE1" s="43" t="s">
        <v>571</v>
      </c>
      <c r="DF1" s="43" t="s">
        <v>572</v>
      </c>
      <c r="DG1" s="43" t="s">
        <v>573</v>
      </c>
      <c r="DH1" s="43" t="s">
        <v>574</v>
      </c>
      <c r="DI1" s="43" t="s">
        <v>575</v>
      </c>
      <c r="DJ1" s="43" t="s">
        <v>576</v>
      </c>
      <c r="DK1" s="43" t="s">
        <v>577</v>
      </c>
      <c r="DL1" s="43" t="s">
        <v>578</v>
      </c>
      <c r="DM1" s="43" t="s">
        <v>579</v>
      </c>
      <c r="DN1" s="43" t="s">
        <v>580</v>
      </c>
      <c r="DO1" s="43" t="s">
        <v>581</v>
      </c>
      <c r="DP1" s="43" t="s">
        <v>582</v>
      </c>
      <c r="DQ1" s="43" t="s">
        <v>583</v>
      </c>
      <c r="DR1" s="43" t="s">
        <v>584</v>
      </c>
      <c r="DS1" s="43" t="s">
        <v>585</v>
      </c>
      <c r="DT1" s="43" t="s">
        <v>586</v>
      </c>
      <c r="DU1" s="43" t="s">
        <v>587</v>
      </c>
      <c r="DV1" s="43" t="s">
        <v>588</v>
      </c>
      <c r="DW1" s="43" t="s">
        <v>589</v>
      </c>
      <c r="DX1" s="43" t="s">
        <v>590</v>
      </c>
      <c r="DY1" s="43" t="s">
        <v>591</v>
      </c>
      <c r="DZ1" s="43" t="s">
        <v>592</v>
      </c>
      <c r="EA1" s="43" t="s">
        <v>593</v>
      </c>
      <c r="EB1" s="43" t="s">
        <v>594</v>
      </c>
      <c r="EC1" s="43" t="s">
        <v>595</v>
      </c>
      <c r="ED1" s="43" t="s">
        <v>596</v>
      </c>
      <c r="EE1" s="43" t="s">
        <v>597</v>
      </c>
      <c r="EF1" s="43" t="s">
        <v>598</v>
      </c>
      <c r="EG1" s="43" t="s">
        <v>599</v>
      </c>
      <c r="EH1" s="43" t="s">
        <v>600</v>
      </c>
      <c r="EI1" s="43" t="s">
        <v>601</v>
      </c>
      <c r="EJ1" s="43" t="s">
        <v>602</v>
      </c>
      <c r="EK1" s="43" t="s">
        <v>603</v>
      </c>
      <c r="EL1" s="43" t="s">
        <v>604</v>
      </c>
      <c r="EM1" s="43" t="s">
        <v>605</v>
      </c>
      <c r="EN1" s="43" t="s">
        <v>606</v>
      </c>
      <c r="EO1" s="43" t="s">
        <v>607</v>
      </c>
      <c r="EP1" s="43" t="s">
        <v>608</v>
      </c>
      <c r="EQ1" s="43" t="s">
        <v>609</v>
      </c>
      <c r="ER1" s="43" t="s">
        <v>610</v>
      </c>
      <c r="ES1" s="43" t="s">
        <v>611</v>
      </c>
      <c r="ET1" s="43" t="s">
        <v>612</v>
      </c>
      <c r="EU1" s="43" t="s">
        <v>613</v>
      </c>
      <c r="EV1" s="43" t="s">
        <v>614</v>
      </c>
      <c r="EW1" s="43" t="s">
        <v>615</v>
      </c>
      <c r="EX1" s="43" t="s">
        <v>616</v>
      </c>
      <c r="EY1" s="43" t="s">
        <v>617</v>
      </c>
      <c r="EZ1" s="43" t="s">
        <v>618</v>
      </c>
      <c r="FA1" s="43" t="s">
        <v>619</v>
      </c>
      <c r="FB1" s="43" t="s">
        <v>620</v>
      </c>
      <c r="FC1" s="43" t="s">
        <v>621</v>
      </c>
      <c r="FD1" s="43" t="s">
        <v>622</v>
      </c>
      <c r="FE1" s="43" t="s">
        <v>623</v>
      </c>
      <c r="FF1" s="43" t="s">
        <v>624</v>
      </c>
      <c r="FG1" s="43" t="s">
        <v>625</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626</v>
      </c>
      <c r="B2" s="7" t="s">
        <v>627</v>
      </c>
      <c r="C2" s="7" t="s">
        <v>90</v>
      </c>
      <c r="D2" s="7" t="s">
        <v>628</v>
      </c>
      <c r="E2" s="94" t="s">
        <v>628</v>
      </c>
      <c r="F2" s="25" t="s">
        <v>629</v>
      </c>
      <c r="G2" s="7" t="s">
        <v>630</v>
      </c>
      <c r="H2" s="7" t="s">
        <v>631</v>
      </c>
      <c r="I2" s="8" t="s">
        <v>152</v>
      </c>
      <c r="J2" s="25" t="s">
        <v>632</v>
      </c>
      <c r="K2" s="25" t="s">
        <v>633</v>
      </c>
      <c r="L2" s="25"/>
      <c r="M2" s="25"/>
      <c r="N2" s="25"/>
      <c r="O2" s="25"/>
      <c r="P2" s="25"/>
      <c r="Q2" s="25"/>
      <c r="R2" s="25"/>
      <c r="S2" s="25"/>
      <c r="T2" s="25"/>
      <c r="U2" s="8" t="s">
        <v>634</v>
      </c>
      <c r="V2" s="7" t="s">
        <v>306</v>
      </c>
      <c r="W2" s="8" t="s">
        <v>635</v>
      </c>
      <c r="X2" s="7" t="s">
        <v>636</v>
      </c>
      <c r="Y2" s="7" t="s">
        <v>637</v>
      </c>
      <c r="Z2" s="7" t="s">
        <v>638</v>
      </c>
      <c r="AA2" s="7" t="s">
        <v>639</v>
      </c>
      <c r="AB2" s="7" t="s">
        <v>640</v>
      </c>
      <c r="AC2" s="7" t="s">
        <v>641</v>
      </c>
      <c r="AD2" s="7" t="s">
        <v>642</v>
      </c>
      <c r="AE2" s="25" t="s">
        <v>643</v>
      </c>
      <c r="AF2" s="25"/>
      <c r="AG2" s="25"/>
      <c r="AH2" s="25"/>
      <c r="AI2" s="25"/>
      <c r="AJ2" s="25"/>
      <c r="AK2" s="25"/>
      <c r="AL2" s="25"/>
      <c r="AM2" s="25"/>
      <c r="AN2" s="25"/>
      <c r="AO2" s="7" t="s">
        <v>644</v>
      </c>
      <c r="AP2" s="25" t="s">
        <v>645</v>
      </c>
      <c r="AQ2" s="25"/>
      <c r="AR2" s="25"/>
      <c r="AS2" s="25"/>
      <c r="AT2" s="25"/>
      <c r="AU2" s="25"/>
      <c r="AV2" s="25"/>
      <c r="AW2" s="25"/>
      <c r="AX2" s="25"/>
      <c r="AY2" s="25"/>
      <c r="AZ2" s="7" t="s">
        <v>646</v>
      </c>
      <c r="BA2" s="25" t="s">
        <v>647</v>
      </c>
      <c r="BB2" s="25"/>
      <c r="BC2" s="25"/>
      <c r="BD2" s="25"/>
      <c r="BE2" s="25"/>
      <c r="BF2" s="25"/>
      <c r="BG2" s="25"/>
      <c r="BH2" s="25"/>
      <c r="BI2" s="25"/>
      <c r="BJ2" s="25"/>
      <c r="BK2" s="246" t="s">
        <v>648</v>
      </c>
      <c r="BL2" s="246" t="s">
        <v>649</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650</v>
      </c>
      <c r="C3" s="17" t="s">
        <v>651</v>
      </c>
      <c r="D3" s="17" t="s">
        <v>630</v>
      </c>
      <c r="E3" s="14" t="s">
        <v>652</v>
      </c>
      <c r="F3" s="62" t="str">
        <f>IF(ISNUMBER(FIND(services,'I_State and program information'!E20)),"",'I_State and program information'!E20&amp;services)</f>
        <v xml:space="preserve">Services; </v>
      </c>
      <c r="G3" s="12" t="s">
        <v>129</v>
      </c>
      <c r="H3" s="3" t="s">
        <v>161</v>
      </c>
      <c r="I3" s="3" t="s">
        <v>653</v>
      </c>
      <c r="J3" s="32" t="str">
        <f>IF('I_State and program information'!E25="","",'I_State and program information'!E25&amp;"; ")</f>
        <v xml:space="preserve">Aids Health Foundation (AHF); </v>
      </c>
      <c r="K3" s="41" t="str">
        <f>IF(ISNUMBER(FIND(plan1,'I_State and program information'!$E$52)),"",'I_State and program information'!$E$52&amp;plan1)</f>
        <v xml:space="preserve">AllAids Health Foundation (AHF); </v>
      </c>
      <c r="L3" s="41" t="str">
        <f>IF(ISNUMBER(FIND(plan1,'I_State and program information'!$E$56)),"",'I_State and program information'!$E$56&amp;plan1)</f>
        <v xml:space="preserve">AllAids Health Foundation (AHF); </v>
      </c>
      <c r="M3" s="41" t="str">
        <f>IF(ISNUMBER(FIND(plan1,'I_State and program information'!$E$60)),"",'I_State and program information'!$E$60&amp;plan1)</f>
        <v xml:space="preserve">Aids Health Foundation (AHF); </v>
      </c>
      <c r="N3" s="41" t="str">
        <f>IF(ISNUMBER(FIND(plan1,'I_State and program information'!$E$64)),"",'I_State and program information'!$E$64&amp;plan1)</f>
        <v xml:space="preserve">Aids Health Foundation (AHF); </v>
      </c>
      <c r="O3" s="41" t="str">
        <f>IF(ISNUMBER(FIND(plan1,'I_State and program information'!$E$68)),"",'I_State and program information'!$E$68&amp;plan1)</f>
        <v xml:space="preserve">Aids Health Foundation (AHF); </v>
      </c>
      <c r="P3" s="41" t="str">
        <f>IF(ISNUMBER(FIND(plan1,'I_State and program information'!$E$72)),"",'I_State and program information'!$E$72&amp;plan1)</f>
        <v xml:space="preserve">AllAids Health Foundation (AHF); </v>
      </c>
      <c r="Q3" s="41" t="str">
        <f>IF(ISNUMBER(FIND(plan1,'I_State and program information'!$E$76)),"",'I_State and program information'!$E$76&amp;plan1)</f>
        <v xml:space="preserve">Aids Health Foundation (AHF); </v>
      </c>
      <c r="R3" s="41" t="str">
        <f>IF(ISNUMBER(FIND(plan1,'I_State and program information'!$E$82)),"",'I_State and program information'!$E$82&amp;plan1)</f>
        <v xml:space="preserve">AllAids Health Foundation (AHF); </v>
      </c>
      <c r="S3" s="41" t="str">
        <f>IF(ISNUMBER(FIND(plan1,'I_State and program information'!$E$88)),"",'I_State and program information'!$E$88&amp;plan1)</f>
        <v xml:space="preserve">AllAids Health Foundation (AHF); </v>
      </c>
      <c r="T3" s="41" t="str">
        <f>IF(ISNUMBER(FIND(plan1,'I_State and program information'!$E$94)),"",'I_State and program information'!$E$94&amp;plan1)</f>
        <v xml:space="preserve">AllAids Health Foundation (AHF); </v>
      </c>
      <c r="U3" s="3" t="s">
        <v>127</v>
      </c>
      <c r="V3" s="3" t="s">
        <v>654</v>
      </c>
      <c r="W3" s="18" t="s">
        <v>149</v>
      </c>
      <c r="X3" s="3" t="s">
        <v>357</v>
      </c>
      <c r="Y3" s="3" t="s">
        <v>361</v>
      </c>
      <c r="Z3" s="3" t="s">
        <v>373</v>
      </c>
      <c r="AA3" s="3" t="s">
        <v>475</v>
      </c>
      <c r="AB3" s="3" t="s">
        <v>151</v>
      </c>
      <c r="AC3" s="3" t="s">
        <v>496</v>
      </c>
      <c r="AD3" s="3" t="s">
        <v>655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656</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658</v>
      </c>
      <c r="B4" s="11" t="s">
        <v>659</v>
      </c>
      <c r="C4" s="17" t="s">
        <v>93</v>
      </c>
      <c r="D4" s="17" t="s">
        <v>660</v>
      </c>
      <c r="E4" s="14" t="s">
        <v>661</v>
      </c>
      <c r="F4" s="62" t="str">
        <f>IF(ISNUMBER(FIND(benefits,'I_State and program information'!E20)),"",'I_State and program information'!E20&amp;benefits)</f>
        <v xml:space="preserve">Benefits; </v>
      </c>
      <c r="G4" s="12" t="s">
        <v>136</v>
      </c>
      <c r="H4" s="3" t="s">
        <v>151</v>
      </c>
      <c r="I4" s="3" t="s">
        <v>662</v>
      </c>
      <c r="J4" s="32" t="str">
        <f>IF('I_State and program information'!E26="","",'I_State and program information'!E26&amp;"; ")</f>
        <v xml:space="preserve">Alameda Alliance for Health (AAH); </v>
      </c>
      <c r="K4" s="41" t="str">
        <f>IF(ISNUMBER(FIND(plan2,'I_State and program information'!$E$52)),"",'I_State and program information'!$E$52&amp;plan2)</f>
        <v xml:space="preserve">AllAlameda Alliance for Health (AAH); </v>
      </c>
      <c r="L4" s="41" t="str">
        <f>IF(ISNUMBER(FIND(plan2,'I_State and program information'!$E$56)),"",'I_State and program information'!$E$56&amp;plan2)</f>
        <v xml:space="preserve">AllAlameda Alliance for Health (AAH); </v>
      </c>
      <c r="M4" s="41" t="str">
        <f>IF(ISNUMBER(FIND(plan2,'I_State and program information'!$E$60)),"",'I_State and program information'!$E$60&amp;plan2)</f>
        <v xml:space="preserve">Alameda Alliance for Health (AAH); </v>
      </c>
      <c r="N4" s="41" t="str">
        <f>IF(ISNUMBER(FIND(plan2,'I_State and program information'!$E$64)),"",'I_State and program information'!$E$64&amp;plan2)</f>
        <v xml:space="preserve">Alameda Alliance for Health (AAH); </v>
      </c>
      <c r="O4" s="41" t="str">
        <f>IF(ISNUMBER(FIND(plan2,'I_State and program information'!$E$68)),"",'I_State and program information'!$E$68&amp;plan2)</f>
        <v xml:space="preserve">Alameda Alliance for Health (AAH); </v>
      </c>
      <c r="P4" s="41" t="str">
        <f>IF(ISNUMBER(FIND(plan2,'I_State and program information'!$E$72)),"",'I_State and program information'!$E$72&amp;plan2)</f>
        <v xml:space="preserve">AllAlameda Alliance for Health (AAH); </v>
      </c>
      <c r="Q4" s="41" t="str">
        <f>IF(ISNUMBER(FIND(plan2,'I_State and program information'!$E$76)),"",'I_State and program information'!$E$76&amp;plan2)</f>
        <v xml:space="preserve">Alameda Alliance for Health (AAH); </v>
      </c>
      <c r="R4" s="41" t="str">
        <f>IF(ISNUMBER(FIND(plan2,'I_State and program information'!$E$82)),"",'I_State and program information'!$E$82&amp;plan2)</f>
        <v xml:space="preserve">AllAlameda Alliance for Health (AAH); </v>
      </c>
      <c r="S4" s="41" t="str">
        <f>IF(ISNUMBER(FIND(plan2,'I_State and program information'!$E$88)),"",'I_State and program information'!$E$88&amp;plan2)</f>
        <v xml:space="preserve">AllAlameda Alliance for Health (AAH); </v>
      </c>
      <c r="T4" s="41" t="str">
        <f>IF(ISNUMBER(FIND(plan2,'I_State and program information'!$E$94)),"",'I_State and program information'!$E$94&amp;plan2)</f>
        <v xml:space="preserve">AllAlameda Alliance for Health (AAH); </v>
      </c>
      <c r="U4" s="3" t="s">
        <v>130</v>
      </c>
      <c r="V4" s="3" t="s">
        <v>663</v>
      </c>
      <c r="W4" s="18" t="s">
        <v>664</v>
      </c>
      <c r="X4" s="3" t="s">
        <v>665</v>
      </c>
      <c r="Y4" s="3" t="s">
        <v>666</v>
      </c>
      <c r="Z4" s="3" t="s">
        <v>474</v>
      </c>
      <c r="AB4" s="3" t="s">
        <v>161</v>
      </c>
      <c r="AC4" s="3" t="s">
        <v>667</v>
      </c>
      <c r="AD4" s="3" t="s">
        <v>668</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669</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670</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671</v>
      </c>
      <c r="B5" s="11" t="s">
        <v>672</v>
      </c>
      <c r="C5" s="17" t="s">
        <v>673</v>
      </c>
      <c r="D5" s="17" t="s">
        <v>674</v>
      </c>
      <c r="E5" s="14" t="s">
        <v>675</v>
      </c>
      <c r="F5" s="62" t="str">
        <f>IF(ISNUMBER(FIND(geographic,'I_State and program information'!E20)),"",'I_State and program information'!E20&amp;geographic)</f>
        <v xml:space="preserve">Geographic service area; </v>
      </c>
      <c r="G5" s="11"/>
      <c r="I5" s="3" t="s">
        <v>676</v>
      </c>
      <c r="J5" s="32" t="str">
        <f>IF('I_State and program information'!E27="","",'I_State and program information'!E27&amp;"; ")</f>
        <v xml:space="preserve">Anthem Blue Cross Partnership Plan (Anthem); </v>
      </c>
      <c r="K5" s="41" t="str">
        <f>IF(ISNUMBER(FIND(plan3,'I_State and program information'!$E$52)),"",'I_State and program information'!$E$52&amp;plan3)</f>
        <v xml:space="preserve">AllAnthem Blue Cross Partnership Plan (Anthem); </v>
      </c>
      <c r="L5" s="41" t="str">
        <f>IF(ISNUMBER(FIND(plan3,'I_State and program information'!$E$56)),"",'I_State and program information'!$E$56&amp;plan3)</f>
        <v xml:space="preserve">AllAnthem Blue Cross Partnership Plan (Anthem); </v>
      </c>
      <c r="M5" s="41" t="str">
        <f>IF(ISNUMBER(FIND(plan3,'I_State and program information'!$E$60)),"",'I_State and program information'!$E$60&amp;plan3)</f>
        <v xml:space="preserve">Anthem Blue Cross Partnership Plan (Anthem); </v>
      </c>
      <c r="N5" s="41" t="str">
        <f>IF(ISNUMBER(FIND(plan3,'I_State and program information'!$E$64)),"",'I_State and program information'!$E$64&amp;plan3)</f>
        <v xml:space="preserve">Anthem Blue Cross Partnership Plan (Anthem); </v>
      </c>
      <c r="O5" s="41" t="str">
        <f>IF(ISNUMBER(FIND(plan3,'I_State and program information'!$E$68)),"",'I_State and program information'!$E$68&amp;plan3)</f>
        <v xml:space="preserve">Anthem Blue Cross Partnership Plan (Anthem); </v>
      </c>
      <c r="P5" s="41" t="str">
        <f>IF(ISNUMBER(FIND(plan3,'I_State and program information'!$E$72)),"",'I_State and program information'!$E$72&amp;plan3)</f>
        <v xml:space="preserve">AllAnthem Blue Cross Partnership Plan (Anthem); </v>
      </c>
      <c r="Q5" s="41" t="str">
        <f>IF(ISNUMBER(FIND(plan3,'I_State and program information'!$E$76)),"",'I_State and program information'!$E$76&amp;plan3)</f>
        <v xml:space="preserve">Anthem Blue Cross Partnership Plan (Anthem); </v>
      </c>
      <c r="R5" s="41" t="str">
        <f>IF(ISNUMBER(FIND(plan3,'I_State and program information'!$E$82)),"",'I_State and program information'!$E$82&amp;plan3)</f>
        <v xml:space="preserve">AllAnthem Blue Cross Partnership Plan (Anthem); </v>
      </c>
      <c r="S5" s="41" t="str">
        <f>IF(ISNUMBER(FIND(plan3,'I_State and program information'!$E$88)),"",'I_State and program information'!$E$88&amp;plan3)</f>
        <v xml:space="preserve">AllAnthem Blue Cross Partnership Plan (Anthem); </v>
      </c>
      <c r="T5" s="41" t="str">
        <f>IF(ISNUMBER(FIND(plan3,'I_State and program information'!$E$94)),"",'I_State and program information'!$E$94&amp;plan3)</f>
        <v xml:space="preserve">AllAnthem Blue Cross Partnership Plan (Anthem); </v>
      </c>
      <c r="U5" s="3" t="s">
        <v>132</v>
      </c>
      <c r="V5" s="3" t="s">
        <v>309</v>
      </c>
      <c r="W5" s="18" t="s">
        <v>677</v>
      </c>
      <c r="X5" s="3" t="s">
        <v>145</v>
      </c>
      <c r="Y5" s="3" t="s">
        <v>678</v>
      </c>
      <c r="AD5" s="3" t="s">
        <v>679</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680</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681</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682</v>
      </c>
      <c r="B6" s="11" t="s">
        <v>683</v>
      </c>
      <c r="C6" s="17"/>
      <c r="D6" s="17" t="s">
        <v>684</v>
      </c>
      <c r="E6" s="14" t="s">
        <v>685</v>
      </c>
      <c r="F6" s="62" t="str">
        <f>IF(ISNUMBER(FIND(composition,'I_State and program information'!E20)),"",'I_State and program information'!E20&amp;composition)</f>
        <v xml:space="preserve">Composition of provider network; </v>
      </c>
      <c r="G6" s="11"/>
      <c r="I6" s="3" t="s">
        <v>686</v>
      </c>
      <c r="J6" s="32" t="str">
        <f>IF('I_State and program information'!E28="","",'I_State and program information'!E28&amp;"; ")</f>
        <v xml:space="preserve">Blue Shield of CA Promise Health Plan (BSP); </v>
      </c>
      <c r="K6" s="41" t="str">
        <f>IF(ISNUMBER(FIND(plan4,'I_State and program information'!$E$52)),"",'I_State and program information'!$E$52&amp;plan4)</f>
        <v xml:space="preserve">AllBlue Shield of CA Promise Health Plan (BSP); </v>
      </c>
      <c r="L6" s="41" t="str">
        <f>IF(ISNUMBER(FIND(plan4,'I_State and program information'!$E$56)),"",'I_State and program information'!$E$56&amp;plan4)</f>
        <v xml:space="preserve">AllBlue Shield of CA Promise Health Plan (BSP); </v>
      </c>
      <c r="M6" s="41" t="str">
        <f>IF(ISNUMBER(FIND(plan4,'I_State and program information'!$E$60)),"",'I_State and program information'!$E$60&amp;plan4)</f>
        <v xml:space="preserve">Blue Shield of CA Promise Health Plan (BSP); </v>
      </c>
      <c r="N6" s="41" t="str">
        <f>IF(ISNUMBER(FIND(plan4,'I_State and program information'!$E$64)),"",'I_State and program information'!$E$64&amp;plan4)</f>
        <v xml:space="preserve">Blue Shield of CA Promise Health Plan (BSP); </v>
      </c>
      <c r="O6" s="41" t="str">
        <f>IF(ISNUMBER(FIND(plan4,'I_State and program information'!$E$68)),"",'I_State and program information'!$E$68&amp;plan4)</f>
        <v xml:space="preserve">Blue Shield of CA Promise Health Plan (BSP); </v>
      </c>
      <c r="P6" s="41" t="str">
        <f>IF(ISNUMBER(FIND(plan4,'I_State and program information'!$E$72)),"",'I_State and program information'!$E$72&amp;plan4)</f>
        <v xml:space="preserve">AllBlue Shield of CA Promise Health Plan (BSP); </v>
      </c>
      <c r="Q6" s="41" t="str">
        <f>IF(ISNUMBER(FIND(plan4,'I_State and program information'!$E$76)),"",'I_State and program information'!$E$76&amp;plan4)</f>
        <v xml:space="preserve">Blue Shield of CA Promise Health Plan (BSP); </v>
      </c>
      <c r="R6" s="41" t="str">
        <f>IF(ISNUMBER(FIND(plan4,'I_State and program information'!$E$82)),"",'I_State and program information'!$E$82&amp;plan4)</f>
        <v xml:space="preserve">AllBlue Shield of CA Promise Health Plan (BSP); </v>
      </c>
      <c r="S6" s="41" t="str">
        <f>IF(ISNUMBER(FIND(plan4,'I_State and program information'!$E$88)),"",'I_State and program information'!$E$88&amp;plan4)</f>
        <v xml:space="preserve">AllBlue Shield of CA Promise Health Plan (BSP); </v>
      </c>
      <c r="T6" s="41" t="str">
        <f>IF(ISNUMBER(FIND(plan4,'I_State and program information'!$E$94)),"",'I_State and program information'!$E$94&amp;plan4)</f>
        <v xml:space="preserve">AllBlue Shield of CA Promise Health Plan (BSP); </v>
      </c>
      <c r="U6" s="3" t="s">
        <v>134</v>
      </c>
      <c r="V6" s="3" t="s">
        <v>310</v>
      </c>
      <c r="W6" s="18" t="s">
        <v>687</v>
      </c>
      <c r="X6" s="4" t="s">
        <v>688</v>
      </c>
      <c r="Y6" s="3" t="s">
        <v>689</v>
      </c>
      <c r="AD6" s="3" t="s">
        <v>690</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691</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692</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693</v>
      </c>
      <c r="B7" s="11" t="s">
        <v>85</v>
      </c>
      <c r="C7" s="17"/>
      <c r="D7" s="17" t="s">
        <v>694</v>
      </c>
      <c r="E7" s="14" t="s">
        <v>695</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CalOptima; </v>
      </c>
      <c r="K7" s="41" t="str">
        <f>IF(ISNUMBER(FIND(plan5,'I_State and program information'!$E$52)),"",'I_State and program information'!$E$52&amp;plan5)</f>
        <v xml:space="preserve">AllCalOptima; </v>
      </c>
      <c r="L7" s="41" t="str">
        <f>IF(ISNUMBER(FIND(plan5,'I_State and program information'!$E$56)),"",'I_State and program information'!$E$56&amp;plan5)</f>
        <v xml:space="preserve">AllCalOptima; </v>
      </c>
      <c r="M7" s="41" t="str">
        <f>IF(ISNUMBER(FIND(plan5,'I_State and program information'!$E$60)),"",'I_State and program information'!$E$60&amp;plan5)</f>
        <v xml:space="preserve">CalOptima; </v>
      </c>
      <c r="N7" s="41" t="str">
        <f>IF(ISNUMBER(FIND(plan5,'I_State and program information'!$E$64)),"",'I_State and program information'!$E$64&amp;plan5)</f>
        <v xml:space="preserve">CalOptima; </v>
      </c>
      <c r="O7" s="41" t="str">
        <f>IF(ISNUMBER(FIND(plan5,'I_State and program information'!$E$68)),"",'I_State and program information'!$E$68&amp;plan5)</f>
        <v xml:space="preserve">CalOptima; </v>
      </c>
      <c r="P7" s="41" t="str">
        <f>IF(ISNUMBER(FIND(plan5,'I_State and program information'!$E$72)),"",'I_State and program information'!$E$72&amp;plan5)</f>
        <v xml:space="preserve">AllCalOptima; </v>
      </c>
      <c r="Q7" s="41" t="str">
        <f>IF(ISNUMBER(FIND(plan5,'I_State and program information'!$E$76)),"",'I_State and program information'!$E$76&amp;plan5)</f>
        <v xml:space="preserve">CalOptima; </v>
      </c>
      <c r="R7" s="41" t="str">
        <f>IF(ISNUMBER(FIND(plan5,'I_State and program information'!$E$82)),"",'I_State and program information'!$E$82&amp;plan5)</f>
        <v xml:space="preserve">AllCalOptima; </v>
      </c>
      <c r="S7" s="41" t="str">
        <f>IF(ISNUMBER(FIND(plan5,'I_State and program information'!$E$88)),"",'I_State and program information'!$E$88&amp;plan5)</f>
        <v xml:space="preserve">AllCalOptima; </v>
      </c>
      <c r="T7" s="41" t="str">
        <f>IF(ISNUMBER(FIND(plan5,'I_State and program information'!$E$94)),"",'I_State and program information'!$E$94&amp;plan5)</f>
        <v xml:space="preserve">AllCalOptima; </v>
      </c>
      <c r="U7" s="3" t="s">
        <v>137</v>
      </c>
      <c r="V7" s="3" t="s">
        <v>308</v>
      </c>
      <c r="W7" s="18" t="s">
        <v>696</v>
      </c>
      <c r="Y7" s="3" t="s">
        <v>697</v>
      </c>
      <c r="AD7" s="3" t="s">
        <v>698</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699</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700</v>
      </c>
      <c r="C8" s="17"/>
      <c r="D8" s="17" t="s">
        <v>701</v>
      </c>
      <c r="E8" s="14" t="s">
        <v>702</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CalViva Health (CalViva); </v>
      </c>
      <c r="K8" s="41" t="str">
        <f>IF(ISNUMBER(FIND(plan6,'I_State and program information'!$E$52)),"",'I_State and program information'!$E$52&amp;plan6)</f>
        <v xml:space="preserve">AllCalViva Health (CalViva); </v>
      </c>
      <c r="L8" s="41" t="str">
        <f>IF(ISNUMBER(FIND(plan6,'I_State and program information'!$E$56)),"",'I_State and program information'!$E$56&amp;plan6)</f>
        <v xml:space="preserve">AllCalViva Health (CalViva); </v>
      </c>
      <c r="M8" s="41" t="str">
        <f>IF(ISNUMBER(FIND(plan6,'I_State and program information'!$E$60)),"",'I_State and program information'!$E$60&amp;plan6)</f>
        <v xml:space="preserve">CalViva Health (CalViva); </v>
      </c>
      <c r="N8" s="41" t="str">
        <f>IF(ISNUMBER(FIND(plan6,'I_State and program information'!$E$64)),"",'I_State and program information'!$E$64&amp;plan6)</f>
        <v xml:space="preserve">CalViva Health (CalViva); </v>
      </c>
      <c r="O8" s="41" t="str">
        <f>IF(ISNUMBER(FIND(plan6,'I_State and program information'!$E$68)),"",'I_State and program information'!$E$68&amp;plan6)</f>
        <v xml:space="preserve">CalViva Health (CalViva); </v>
      </c>
      <c r="P8" s="41" t="str">
        <f>IF(ISNUMBER(FIND(plan6,'I_State and program information'!$E$72)),"",'I_State and program information'!$E$72&amp;plan6)</f>
        <v xml:space="preserve">AllCalViva Health (CalViva); </v>
      </c>
      <c r="Q8" s="41" t="str">
        <f>IF(ISNUMBER(FIND(plan6,'I_State and program information'!$E$76)),"",'I_State and program information'!$E$76&amp;plan6)</f>
        <v xml:space="preserve">CalViva Health (CalViva); </v>
      </c>
      <c r="R8" s="41" t="str">
        <f>IF(ISNUMBER(FIND(plan6,'I_State and program information'!$E$82)),"",'I_State and program information'!$E$82&amp;plan6)</f>
        <v xml:space="preserve">AllCalViva Health (CalViva); </v>
      </c>
      <c r="S8" s="41" t="str">
        <f>IF(ISNUMBER(FIND(plan6,'I_State and program information'!$E$88)),"",'I_State and program information'!$E$88&amp;plan6)</f>
        <v xml:space="preserve">AllCalViva Health (CalViva); </v>
      </c>
      <c r="T8" s="41" t="str">
        <f>IF(ISNUMBER(FIND(plan6,'I_State and program information'!$E$94)),"",'I_State and program information'!$E$94&amp;plan6)</f>
        <v xml:space="preserve">AllCalViva Health (CalViva); </v>
      </c>
      <c r="U8" s="3" t="s">
        <v>139</v>
      </c>
      <c r="V8" s="3" t="s">
        <v>703</v>
      </c>
      <c r="W8" s="18" t="s">
        <v>164</v>
      </c>
      <c r="Y8" s="3" t="s">
        <v>362</v>
      </c>
      <c r="AD8" s="3" t="s">
        <v>704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705</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706</v>
      </c>
      <c r="C9" s="17"/>
      <c r="D9" s="17"/>
      <c r="E9" s="17"/>
      <c r="F9" s="17"/>
      <c r="G9" s="11"/>
      <c r="I9" s="3" t="s">
        <v>154</v>
      </c>
      <c r="J9" s="32" t="str">
        <f>IF('I_State and program information'!E31="","",'I_State and program information'!E31&amp;"; ")</f>
        <v xml:space="preserve">CenCal Health (CenCal); </v>
      </c>
      <c r="K9" s="41" t="str">
        <f>IF(ISNUMBER(FIND(plan7,'I_State and program information'!$E$52)),"",'I_State and program information'!$E$52&amp;plan7)</f>
        <v xml:space="preserve">AllCenCal Health (CenCal); </v>
      </c>
      <c r="L9" s="41" t="str">
        <f>IF(ISNUMBER(FIND(plan7,'I_State and program information'!$E$56)),"",'I_State and program information'!$E$56&amp;plan7)</f>
        <v xml:space="preserve">AllCenCal Health (CenCal); </v>
      </c>
      <c r="M9" s="41" t="str">
        <f>IF(ISNUMBER(FIND(plan7,'I_State and program information'!$E$60)),"",'I_State and program information'!$E$60&amp;plan7)</f>
        <v xml:space="preserve">CenCal Health (CenCal); </v>
      </c>
      <c r="N9" s="41" t="str">
        <f>IF(ISNUMBER(FIND(plan7,'I_State and program information'!$E$64)),"",'I_State and program information'!$E$64&amp;plan7)</f>
        <v xml:space="preserve">CenCal Health (CenCal); </v>
      </c>
      <c r="O9" s="41" t="str">
        <f>IF(ISNUMBER(FIND(plan7,'I_State and program information'!$E$68)),"",'I_State and program information'!$E$68&amp;plan7)</f>
        <v xml:space="preserve">CenCal Health (CenCal); </v>
      </c>
      <c r="P9" s="41" t="str">
        <f>IF(ISNUMBER(FIND(plan7,'I_State and program information'!$E$72)),"",'I_State and program information'!$E$72&amp;plan7)</f>
        <v xml:space="preserve">AllCenCal Health (CenCal); </v>
      </c>
      <c r="Q9" s="41" t="str">
        <f>IF(ISNUMBER(FIND(plan7,'I_State and program information'!$E$76)),"",'I_State and program information'!$E$76&amp;plan7)</f>
        <v xml:space="preserve">CenCal Health (CenCal); </v>
      </c>
      <c r="R9" s="41" t="str">
        <f>IF(ISNUMBER(FIND(plan7,'I_State and program information'!$E$82)),"",'I_State and program information'!$E$82&amp;plan7)</f>
        <v xml:space="preserve">AllCenCal Health (CenCal); </v>
      </c>
      <c r="S9" s="41" t="str">
        <f>IF(ISNUMBER(FIND(plan7,'I_State and program information'!$E$88)),"",'I_State and program information'!$E$88&amp;plan7)</f>
        <v xml:space="preserve">AllCenCal Health (CenCal); </v>
      </c>
      <c r="T9" s="41" t="str">
        <f>IF(ISNUMBER(FIND(plan7,'I_State and program information'!$E$94)),"",'I_State and program information'!$E$94&amp;plan7)</f>
        <v xml:space="preserve">AllCenCal Health (CenCal); </v>
      </c>
      <c r="U9" s="3" t="s">
        <v>141</v>
      </c>
      <c r="V9" s="3" t="s">
        <v>707</v>
      </c>
      <c r="W9" s="18" t="s">
        <v>166</v>
      </c>
      <c r="Y9" s="3" t="s">
        <v>708</v>
      </c>
      <c r="AD9" s="3" t="s">
        <v>709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710</v>
      </c>
      <c r="C10" s="17"/>
      <c r="D10" s="17"/>
      <c r="E10" s="17"/>
      <c r="F10" s="17"/>
      <c r="G10" s="11"/>
      <c r="I10" s="67" t="s">
        <v>688</v>
      </c>
      <c r="J10" s="32" t="str">
        <f>IF('I_State and program information'!E32="","",'I_State and program information'!E32&amp;"; ")</f>
        <v xml:space="preserve">Central California Alliance for Health (CCAH); </v>
      </c>
      <c r="K10" s="41" t="str">
        <f>IF(ISNUMBER(FIND(plan8,'I_State and program information'!$E$52)),"",'I_State and program information'!$E$52&amp;plan8)</f>
        <v xml:space="preserve">AllCentral California Alliance for Health (CCAH); </v>
      </c>
      <c r="L10" s="41" t="str">
        <f>IF(ISNUMBER(FIND(plan8,'I_State and program information'!$E$56)),"",'I_State and program information'!$E$56&amp;plan8)</f>
        <v xml:space="preserve">AllCentral California Alliance for Health (CCAH); </v>
      </c>
      <c r="M10" s="41" t="str">
        <f>IF(ISNUMBER(FIND(plan8,'I_State and program information'!$E$60)),"",'I_State and program information'!$E$60&amp;plan8)</f>
        <v xml:space="preserve">Central California Alliance for Health (CCAH); </v>
      </c>
      <c r="N10" s="41" t="str">
        <f>IF(ISNUMBER(FIND(plan8,'I_State and program information'!$E$64)),"",'I_State and program information'!$E$64&amp;plan8)</f>
        <v xml:space="preserve">Central California Alliance for Health (CCAH); </v>
      </c>
      <c r="O10" s="41" t="str">
        <f>IF(ISNUMBER(FIND(plan8,'I_State and program information'!$E$68)),"",'I_State and program information'!$E$68&amp;plan8)</f>
        <v xml:space="preserve">Central California Alliance for Health (CCAH); </v>
      </c>
      <c r="P10" s="41" t="str">
        <f>IF(ISNUMBER(FIND(plan8,'I_State and program information'!$E$72)),"",'I_State and program information'!$E$72&amp;plan8)</f>
        <v xml:space="preserve">AllCentral California Alliance for Health (CCAH); </v>
      </c>
      <c r="Q10" s="41" t="str">
        <f>IF(ISNUMBER(FIND(plan8,'I_State and program information'!$E$76)),"",'I_State and program information'!$E$76&amp;plan8)</f>
        <v xml:space="preserve">Central California Alliance for Health (CCAH); </v>
      </c>
      <c r="R10" s="41" t="str">
        <f>IF(ISNUMBER(FIND(plan8,'I_State and program information'!$E$82)),"",'I_State and program information'!$E$82&amp;plan8)</f>
        <v xml:space="preserve">AllCentral California Alliance for Health (CCAH); </v>
      </c>
      <c r="S10" s="41" t="str">
        <f>IF(ISNUMBER(FIND(plan8,'I_State and program information'!$E$88)),"",'I_State and program information'!$E$88&amp;plan8)</f>
        <v xml:space="preserve">AllCentral California Alliance for Health (CCAH); </v>
      </c>
      <c r="T10" s="41" t="str">
        <f>IF(ISNUMBER(FIND(plan8,'I_State and program information'!$E$94)),"",'I_State and program information'!$E$94&amp;plan8)</f>
        <v xml:space="preserve">AllCentral California Alliance for Health (CCAH); </v>
      </c>
      <c r="U10" s="3" t="s">
        <v>143</v>
      </c>
      <c r="V10" s="3" t="s">
        <v>711</v>
      </c>
      <c r="W10" s="19" t="s">
        <v>688</v>
      </c>
      <c r="Y10" s="3" t="s">
        <v>712</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713</v>
      </c>
      <c r="C11" s="11"/>
      <c r="D11" s="11"/>
      <c r="E11" s="11"/>
      <c r="F11" s="11"/>
      <c r="G11" s="11"/>
      <c r="I11" s="3" t="s">
        <v>714</v>
      </c>
      <c r="J11" s="32" t="str">
        <f>IF('I_State and program information'!E33="","",'I_State and program information'!E33&amp;"; ")</f>
        <v xml:space="preserve">Community Health Group Partnership Plan (CHG); </v>
      </c>
      <c r="K11" s="41" t="str">
        <f>IF(ISNUMBER(FIND(plan9,'I_State and program information'!$E$52)),"",'I_State and program information'!$E$52&amp;plan9)</f>
        <v xml:space="preserve">AllCommunity Health Group Partnership Plan (CHG); </v>
      </c>
      <c r="L11" s="41" t="str">
        <f>IF(ISNUMBER(FIND(plan9,'I_State and program information'!$E$56)),"",'I_State and program information'!$E$56&amp;plan9)</f>
        <v xml:space="preserve">AllCommunity Health Group Partnership Plan (CHG); </v>
      </c>
      <c r="M11" s="41" t="str">
        <f>IF(ISNUMBER(FIND(plan9,'I_State and program information'!$E$60)),"",'I_State and program information'!$E$60&amp;plan9)</f>
        <v xml:space="preserve">Community Health Group Partnership Plan (CHG); </v>
      </c>
      <c r="N11" s="41" t="str">
        <f>IF(ISNUMBER(FIND(plan9,'I_State and program information'!$E$64)),"",'I_State and program information'!$E$64&amp;plan9)</f>
        <v xml:space="preserve">Community Health Group Partnership Plan (CHG); </v>
      </c>
      <c r="O11" s="41" t="str">
        <f>IF(ISNUMBER(FIND(plan9,'I_State and program information'!$E$68)),"",'I_State and program information'!$E$68&amp;plan9)</f>
        <v xml:space="preserve">Community Health Group Partnership Plan (CHG); </v>
      </c>
      <c r="P11" s="41" t="str">
        <f>IF(ISNUMBER(FIND(plan9,'I_State and program information'!$E$72)),"",'I_State and program information'!$E$72&amp;plan9)</f>
        <v xml:space="preserve">AllCommunity Health Group Partnership Plan (CHG); </v>
      </c>
      <c r="Q11" s="41" t="str">
        <f>IF(ISNUMBER(FIND(plan9,'I_State and program information'!$E$76)),"",'I_State and program information'!$E$76&amp;plan9)</f>
        <v xml:space="preserve">Community Health Group Partnership Plan (CHG); </v>
      </c>
      <c r="R11" s="41" t="str">
        <f>IF(ISNUMBER(FIND(plan9,'I_State and program information'!$E$82)),"",'I_State and program information'!$E$82&amp;plan9)</f>
        <v xml:space="preserve">AllCommunity Health Group Partnership Plan (CHG); </v>
      </c>
      <c r="S11" s="41" t="str">
        <f>IF(ISNUMBER(FIND(plan9,'I_State and program information'!$E$88)),"",'I_State and program information'!$E$88&amp;plan9)</f>
        <v xml:space="preserve">AllCommunity Health Group Partnership Plan (CHG); </v>
      </c>
      <c r="T11" s="41" t="str">
        <f>IF(ISNUMBER(FIND(plan9,'I_State and program information'!$E$94)),"",'I_State and program information'!$E$94&amp;plan9)</f>
        <v xml:space="preserve">AllCommunity Health Group Partnership Plan (CHG); </v>
      </c>
      <c r="U11" s="3" t="s">
        <v>145</v>
      </c>
      <c r="V11" s="3" t="s">
        <v>715</v>
      </c>
      <c r="Y11" s="4" t="s">
        <v>693</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716</v>
      </c>
      <c r="C12" s="11"/>
      <c r="D12" s="11"/>
      <c r="E12" s="11"/>
      <c r="F12" s="11"/>
      <c r="G12" s="11"/>
      <c r="J12" s="32" t="str">
        <f>IF('I_State and program information'!E34="","",'I_State and program information'!E34&amp;"; ")</f>
        <v xml:space="preserve">Community Health Plan of Imperial Valley (CHPIV); </v>
      </c>
      <c r="K12" s="41" t="str">
        <f>IF(ISNUMBER(FIND(plan10,'I_State and program information'!$E$52)),"",'I_State and program information'!$E$52&amp;plan10)</f>
        <v xml:space="preserve">AllCommunity Health Plan of Imperial Valley (CHPIV); </v>
      </c>
      <c r="L12" s="41" t="str">
        <f>IF(ISNUMBER(FIND(plan10,'I_State and program information'!$E$56)),"",'I_State and program information'!$E$56&amp;plan10)</f>
        <v xml:space="preserve">AllCommunity Health Plan of Imperial Valley (CHPIV); </v>
      </c>
      <c r="M12" s="41" t="str">
        <f>IF(ISNUMBER(FIND(plan10,'I_State and program information'!$E$60)),"",'I_State and program information'!$E$60&amp;plan10)</f>
        <v xml:space="preserve">Community Health Plan of Imperial Valley (CHPIV); </v>
      </c>
      <c r="N12" s="41" t="str">
        <f>IF(ISNUMBER(FIND(plan10,'I_State and program information'!$E$64)),"",'I_State and program information'!$E$64&amp;plan10)</f>
        <v xml:space="preserve">Community Health Plan of Imperial Valley (CHPIV); </v>
      </c>
      <c r="O12" s="41" t="str">
        <f>IF(ISNUMBER(FIND(plan10,'I_State and program information'!$E$68)),"",'I_State and program information'!$E$68&amp;plan10)</f>
        <v xml:space="preserve">Community Health Plan of Imperial Valley (CHPIV); </v>
      </c>
      <c r="P12" s="41" t="str">
        <f>IF(ISNUMBER(FIND(plan10,'I_State and program information'!$E$72)),"",'I_State and program information'!$E$72&amp;plan10)</f>
        <v xml:space="preserve">AllCommunity Health Plan of Imperial Valley (CHPIV); </v>
      </c>
      <c r="Q12" s="41" t="str">
        <f>IF(ISNUMBER(FIND(plan10,'I_State and program information'!$E$76)),"",'I_State and program information'!$E$76&amp;plan10)</f>
        <v xml:space="preserve">Community Health Plan of Imperial Valley (CHPIV); </v>
      </c>
      <c r="R12" s="41" t="str">
        <f>IF(ISNUMBER(FIND(plan10,'I_State and program information'!$E$82)),"",'I_State and program information'!$E$82&amp;plan10)</f>
        <v xml:space="preserve">AllCommunity Health Plan of Imperial Valley (CHPIV); </v>
      </c>
      <c r="S12" s="41" t="str">
        <f>IF(ISNUMBER(FIND(plan10,'I_State and program information'!$E$88)),"",'I_State and program information'!$E$88&amp;plan10)</f>
        <v xml:space="preserve">AllCommunity Health Plan of Imperial Valley (CHPIV); </v>
      </c>
      <c r="T12" s="41" t="str">
        <f>IF(ISNUMBER(FIND(plan10,'I_State and program information'!$E$94)),"",'I_State and program information'!$E$94&amp;plan10)</f>
        <v xml:space="preserve">AllCommunity Health Plan of Imperial Valley (CHPIV); </v>
      </c>
      <c r="V12" s="4" t="s">
        <v>693</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717</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718</v>
      </c>
      <c r="C14" s="11"/>
      <c r="D14" s="11"/>
      <c r="E14" s="11"/>
      <c r="F14" s="11"/>
      <c r="G14" s="11"/>
      <c r="J14" s="92"/>
      <c r="K14" s="91"/>
      <c r="L14" s="91"/>
      <c r="M14" s="91"/>
      <c r="N14" s="91"/>
      <c r="O14" s="91"/>
      <c r="P14" s="91"/>
      <c r="Q14" s="91"/>
      <c r="R14" s="91"/>
      <c r="S14" s="91"/>
      <c r="T14" s="91"/>
      <c r="BK14" s="13"/>
      <c r="BL14" s="13"/>
    </row>
    <row r="15" spans="1:212" ht="14.45" thickBot="1">
      <c r="B15" s="11" t="s">
        <v>719</v>
      </c>
      <c r="C15" s="11"/>
      <c r="D15" s="11"/>
      <c r="E15" s="11"/>
      <c r="F15" s="11"/>
      <c r="G15" s="11"/>
      <c r="J15" s="92"/>
      <c r="K15" s="91"/>
      <c r="L15" s="91"/>
      <c r="M15" s="91"/>
      <c r="N15" s="91"/>
      <c r="O15" s="91"/>
      <c r="P15" s="91"/>
      <c r="Q15" s="91"/>
      <c r="R15" s="91"/>
      <c r="S15" s="91"/>
      <c r="T15" s="91"/>
      <c r="BK15" s="13"/>
      <c r="BL15" s="13"/>
    </row>
    <row r="16" spans="1:212" ht="14.45" thickTop="1">
      <c r="B16" s="11" t="s">
        <v>720</v>
      </c>
      <c r="C16" s="11"/>
      <c r="D16" s="11"/>
      <c r="E16" s="11"/>
      <c r="F16" s="11"/>
      <c r="G16" s="11"/>
      <c r="J16" s="92"/>
      <c r="K16" s="91"/>
      <c r="L16" s="91"/>
      <c r="M16" s="91"/>
      <c r="N16" s="91"/>
      <c r="O16" s="91"/>
      <c r="P16" s="91"/>
      <c r="Q16" s="91"/>
      <c r="R16" s="91"/>
      <c r="S16" s="91"/>
      <c r="T16" s="91"/>
      <c r="BJ16" s="268" t="s">
        <v>721</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722</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723</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724</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725</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726</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727</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728</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729</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730</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731</v>
      </c>
      <c r="C26" s="11"/>
      <c r="D26" s="11"/>
      <c r="E26" s="11"/>
      <c r="F26" s="11"/>
      <c r="G26" s="11"/>
      <c r="J26" s="92"/>
      <c r="K26" s="91"/>
      <c r="L26" s="91"/>
      <c r="M26" s="91"/>
      <c r="N26" s="91"/>
      <c r="O26" s="91"/>
      <c r="P26" s="91"/>
      <c r="Q26" s="91"/>
      <c r="R26" s="91"/>
      <c r="S26" s="91"/>
      <c r="T26" s="91"/>
      <c r="BK26" s="13"/>
      <c r="BL26" s="13"/>
    </row>
    <row r="27" spans="2:163" ht="14.45" thickBot="1">
      <c r="B27" s="11" t="s">
        <v>732</v>
      </c>
      <c r="C27" s="11"/>
      <c r="D27" s="11"/>
      <c r="E27" s="11"/>
      <c r="F27" s="11"/>
      <c r="G27" s="11"/>
      <c r="J27" s="92"/>
      <c r="K27" s="91"/>
      <c r="L27" s="91"/>
      <c r="M27" s="91"/>
      <c r="N27" s="91"/>
      <c r="O27" s="91"/>
      <c r="P27" s="91"/>
      <c r="Q27" s="91"/>
      <c r="R27" s="91"/>
      <c r="S27" s="91"/>
      <c r="T27" s="91"/>
      <c r="BK27" s="13"/>
      <c r="BL27" s="13"/>
    </row>
    <row r="28" spans="2:163" ht="14.45" thickTop="1">
      <c r="B28" s="11" t="s">
        <v>733</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734</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735</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736</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737</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738</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739</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740</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741</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742</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743</v>
      </c>
      <c r="C38" s="12"/>
      <c r="D38" s="12"/>
      <c r="E38" s="12"/>
      <c r="F38" s="12"/>
      <c r="G38" s="12"/>
      <c r="J38" s="12"/>
      <c r="K38" s="12"/>
      <c r="L38" s="12"/>
      <c r="M38" s="12"/>
      <c r="N38" s="12"/>
      <c r="O38" s="12"/>
      <c r="P38" s="12"/>
      <c r="Q38" s="12"/>
      <c r="R38" s="12"/>
      <c r="S38" s="12"/>
      <c r="T38" s="12"/>
      <c r="BK38" s="12"/>
      <c r="BL38" s="12"/>
    </row>
    <row r="39" spans="2:163" ht="14.45" thickBot="1">
      <c r="B39" s="12" t="s">
        <v>744</v>
      </c>
      <c r="C39" s="12"/>
      <c r="D39" s="12"/>
      <c r="E39" s="12"/>
      <c r="F39" s="12"/>
      <c r="G39" s="12"/>
      <c r="J39" s="12"/>
      <c r="K39" s="12"/>
      <c r="L39" s="12"/>
      <c r="M39" s="12"/>
      <c r="N39" s="12"/>
      <c r="O39" s="12"/>
      <c r="P39" s="12"/>
      <c r="Q39" s="12"/>
      <c r="R39" s="12"/>
      <c r="S39" s="12"/>
      <c r="T39" s="12"/>
      <c r="BK39" s="12"/>
      <c r="BL39" s="12"/>
    </row>
    <row r="40" spans="2:163" ht="14.45" thickTop="1">
      <c r="B40" s="12" t="s">
        <v>745</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746</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747</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748</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749</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750</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751</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752</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753</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754</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755</v>
      </c>
      <c r="C50" s="11"/>
      <c r="D50" s="11"/>
      <c r="E50" s="11"/>
      <c r="F50" s="11"/>
      <c r="G50" s="11"/>
      <c r="J50" s="11"/>
      <c r="K50" s="11"/>
      <c r="L50" s="11"/>
      <c r="M50" s="11"/>
      <c r="N50" s="11"/>
      <c r="O50" s="11"/>
      <c r="P50" s="11"/>
      <c r="Q50" s="11"/>
      <c r="R50" s="11"/>
      <c r="S50" s="11"/>
      <c r="T50" s="11"/>
      <c r="BK50" s="11"/>
      <c r="BL50" s="11"/>
    </row>
    <row r="51" spans="2:163" ht="14.45" thickBot="1">
      <c r="B51" s="11" t="s">
        <v>756</v>
      </c>
      <c r="C51" s="11"/>
      <c r="D51" s="11"/>
      <c r="E51" s="11"/>
      <c r="F51" s="11"/>
      <c r="G51" s="11"/>
      <c r="J51" s="11"/>
      <c r="K51" s="11"/>
      <c r="L51" s="11"/>
      <c r="M51" s="11"/>
      <c r="N51" s="11"/>
      <c r="O51" s="11"/>
      <c r="P51" s="11"/>
      <c r="Q51" s="11"/>
      <c r="R51" s="11"/>
      <c r="S51" s="11"/>
      <c r="T51" s="11"/>
      <c r="BK51" s="11"/>
      <c r="BL51" s="11"/>
    </row>
    <row r="52" spans="2:163" ht="14.45" thickTop="1">
      <c r="B52" s="11" t="s">
        <v>757</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758</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B3" activePane="bottomLeft" state="frozen"/>
      <selection pane="bottomLeft" activeCell="B3" sqref="B3"/>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8" activePane="bottomLeft" state="frozen"/>
      <selection pane="bottomLeft" activeCell="E1" sqref="E1:E1048576"/>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1" t="s">
        <v>48</v>
      </c>
      <c r="B2" s="292"/>
      <c r="C2" s="293"/>
      <c r="D2" s="216"/>
      <c r="E2" s="217"/>
      <c r="F2" s="40"/>
    </row>
    <row r="3" spans="1:18" s="2" customFormat="1" ht="16.899999999999999" customHeight="1">
      <c r="A3" s="294" t="s">
        <v>49</v>
      </c>
      <c r="B3" s="295"/>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6"/>
      <c r="B5" s="297"/>
      <c r="C5" s="298"/>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9" t="s">
        <v>60</v>
      </c>
      <c r="C8" s="290"/>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6" t="s">
        <v>72</v>
      </c>
      <c r="B13" s="287"/>
      <c r="C13" s="288"/>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5" t="s">
        <v>101</v>
      </c>
      <c r="B23" s="285"/>
      <c r="C23" s="285"/>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ht="28.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6" t="s">
        <v>125</v>
      </c>
      <c r="B36" s="287"/>
      <c r="C36" s="288"/>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6" t="s">
        <v>148</v>
      </c>
      <c r="B48" s="287"/>
      <c r="C48" s="288"/>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80"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1"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80"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1"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0"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1"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80" t="s">
        <v>150</v>
      </c>
      <c r="D62" s="162" t="s">
        <v>84</v>
      </c>
      <c r="E62" s="177" t="s">
        <v>161</v>
      </c>
    </row>
    <row r="63" spans="1:18" ht="28.5">
      <c r="A63" s="16" t="s">
        <v>55</v>
      </c>
      <c r="B63" s="147" t="s">
        <v>152</v>
      </c>
      <c r="C63" s="15" t="s">
        <v>153</v>
      </c>
      <c r="D63" s="281"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80" t="s">
        <v>150</v>
      </c>
      <c r="D66" s="162" t="s">
        <v>84</v>
      </c>
      <c r="E66" s="177" t="s">
        <v>161</v>
      </c>
    </row>
    <row r="67" spans="1:5" ht="27.95">
      <c r="A67" s="16" t="s">
        <v>55</v>
      </c>
      <c r="B67" s="147" t="s">
        <v>152</v>
      </c>
      <c r="C67" s="15" t="s">
        <v>153</v>
      </c>
      <c r="D67" s="281"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80" t="s">
        <v>150</v>
      </c>
      <c r="D70" s="162" t="s">
        <v>84</v>
      </c>
      <c r="E70" s="177" t="s">
        <v>151</v>
      </c>
    </row>
    <row r="71" spans="1:5" ht="27.95">
      <c r="A71" s="16" t="s">
        <v>55</v>
      </c>
      <c r="B71" s="147" t="s">
        <v>152</v>
      </c>
      <c r="C71" s="15" t="s">
        <v>153</v>
      </c>
      <c r="D71" s="281"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80" t="s">
        <v>150</v>
      </c>
      <c r="D74" s="162" t="s">
        <v>84</v>
      </c>
      <c r="E74" s="177" t="s">
        <v>161</v>
      </c>
    </row>
    <row r="75" spans="1:5" ht="27.95">
      <c r="A75" s="16" t="s">
        <v>55</v>
      </c>
      <c r="B75" s="166" t="s">
        <v>152</v>
      </c>
      <c r="C75" s="15" t="s">
        <v>153</v>
      </c>
      <c r="D75" s="281"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1" t="s">
        <v>69</v>
      </c>
      <c r="E81" s="49" t="s">
        <v>165</v>
      </c>
    </row>
    <row r="82" spans="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1"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1"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Y9" activePane="bottomRight" state="frozen"/>
      <selection pane="bottomRight" activeCell="AB7" sqref="AB7"/>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1" t="s">
        <v>282</v>
      </c>
      <c r="B2" s="302"/>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1" t="s">
        <v>283</v>
      </c>
      <c r="B3" s="302"/>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6" t="s">
        <v>285</v>
      </c>
      <c r="B5" s="287"/>
      <c r="C5" s="287"/>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3" t="s">
        <v>342</v>
      </c>
      <c r="C11" s="304"/>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9" t="s">
        <v>343</v>
      </c>
      <c r="C12" s="300"/>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279" t="s">
        <v>173</v>
      </c>
      <c r="Y13" s="279" t="s">
        <v>173</v>
      </c>
      <c r="Z13" s="279" t="s">
        <v>173</v>
      </c>
      <c r="AA13" s="279" t="s">
        <v>173</v>
      </c>
      <c r="AB13" s="279" t="s">
        <v>173</v>
      </c>
      <c r="AC13" s="279" t="s">
        <v>173</v>
      </c>
      <c r="AD13" s="279" t="s">
        <v>173</v>
      </c>
      <c r="AE13" s="279" t="s">
        <v>173</v>
      </c>
      <c r="AF13" s="279" t="s">
        <v>173</v>
      </c>
      <c r="AG13" s="279" t="s">
        <v>173</v>
      </c>
      <c r="AH13" s="279" t="s">
        <v>173</v>
      </c>
      <c r="AI13" s="279" t="s">
        <v>173</v>
      </c>
      <c r="AJ13" s="279" t="s">
        <v>173</v>
      </c>
      <c r="AK13" s="279" t="s">
        <v>173</v>
      </c>
      <c r="AL13" s="279" t="s">
        <v>173</v>
      </c>
      <c r="AM13" s="279" t="s">
        <v>173</v>
      </c>
      <c r="AN13" s="279" t="s">
        <v>173</v>
      </c>
      <c r="AO13" s="279" t="s">
        <v>173</v>
      </c>
      <c r="AP13" s="279"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9">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41"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information'!E25="","[Plan 1]",'I_State and program information'!E25)</f>
        <v>Aids Health Foundation (AHF)</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information'!E26="","[Plan 2]",'I_State and program information'!E26)</f>
        <v>Alameda Alliance for Health (AAH)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26" activePane="bottomRight" state="frozen"/>
      <selection pane="bottomRight" activeCell="G38" sqref="G3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information'!E27="","[Plan 3]",'I_State and program information'!E27)</f>
        <v>Anthem Blue Cross Partnership Plan (Anthem)</v>
      </c>
    </row>
    <row r="5" spans="1:104" ht="56.25">
      <c r="A5" s="16" t="s">
        <v>370</v>
      </c>
      <c r="B5" s="82" t="s">
        <v>371</v>
      </c>
      <c r="C5" s="15" t="s">
        <v>372</v>
      </c>
      <c r="D5" s="56" t="s">
        <v>474</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80"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ht="14.25">
      <c r="A37" s="16" t="s">
        <v>431</v>
      </c>
      <c r="B37" s="9" t="s">
        <v>414</v>
      </c>
      <c r="C37" s="15" t="s">
        <v>415</v>
      </c>
      <c r="D37" s="15" t="s">
        <v>58</v>
      </c>
      <c r="E37" s="84" t="s">
        <v>416</v>
      </c>
      <c r="F37" s="61" t="s">
        <v>416</v>
      </c>
      <c r="G37" s="61"/>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E7" sqref="E7"/>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information'!E28="","[Plan 4]",'I_State and program information'!E28)</f>
        <v>Blue Shield of CA Promise Health Plan (BSP)</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information'!E29="","[Plan 5]",'I_State and program information'!E29)</f>
        <v>CalOptima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DHCSDOC-1797567310-10185</_dlc_DocId>
    <_dlc_DocIdUrl xmlns="69bc34b3-1921-46c7-8c7a-d18363374b4b">
      <Url>http://dhcsgovstaging:88/_layouts/15/DocIdRedir.aspx?ID=DHCSDOC-1797567310-10185</Url>
      <Description>DHCSDOC-1797567310-10185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48E03807-E4F5-450D-A625-2F20C4A98C0D}"/>
</file>

<file path=customXml/itemProps4.xml><?xml version="1.0" encoding="utf-8"?>
<ds:datastoreItem xmlns:ds="http://schemas.openxmlformats.org/officeDocument/2006/customXml" ds:itemID="{6F3921FD-2CAC-48CF-B241-FA322AB3F4DD}"/>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Plascencia, Daniela@DHCS</cp:lastModifiedBy>
  <cp:revision/>
  <dcterms:created xsi:type="dcterms:W3CDTF">2020-07-01T16:29:44Z</dcterms:created>
  <dcterms:modified xsi:type="dcterms:W3CDTF">2025-10-14T22:16:27Z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19422b21-de5b-4506-b3e3-610844fd9da7</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