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theme/theme1.xml" ContentType="application/vnd.openxmlformats-officedocument.theme+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xl/externalLinks/externalLink2.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Web Posting\BHIN\BHIN-21-057\"/>
    </mc:Choice>
  </mc:AlternateContent>
  <bookViews>
    <workbookView xWindow="0" yWindow="0" windowWidth="24000" windowHeight="9600" firstSheet="1" activeTab="2"/>
  </bookViews>
  <sheets>
    <sheet name="Adjusted Resources" sheetId="1" state="hidden" r:id="rId1"/>
    <sheet name="Information" sheetId="9" r:id="rId2"/>
    <sheet name="Adjustment #1 ENC 7" sheetId="7" r:id="rId3"/>
    <sheet name="Adjustment #2 ENC 8" sheetId="5" state="hidden" r:id="rId4"/>
    <sheet name="Adjustment #3 ENC 9" sheetId="6" state="hidden" r:id="rId5"/>
    <sheet name="Final Resources ENC 10" sheetId="4" state="hidden" r:id="rId6"/>
    <sheet name="Final Adjustment ENC 10" sheetId="8" state="hidden" r:id="rId7"/>
    <sheet name="Self-Suff" sheetId="2" state="hidden" r:id="rId8"/>
    <sheet name="Resources" sheetId="3" state="hidden" r:id="rId9"/>
  </sheets>
  <externalReferences>
    <externalReference r:id="rId10"/>
    <externalReference r:id="rId11"/>
  </externalReferences>
  <definedNames>
    <definedName name="_xlnm.Print_Area" localSheetId="2">'Adjustment #1 ENC 7'!$A$1:$I$64</definedName>
    <definedName name="_xlnm.Print_Area" localSheetId="4">'Adjustment #3 ENC 9'!$S$1:$AC$64</definedName>
    <definedName name="_xlnm.Print_Titles" localSheetId="2">'Adjustment #1 ENC 7'!$4:$6</definedName>
    <definedName name="_xlnm.Print_Titles" localSheetId="3">'Adjustment #2 ENC 8'!$3:$6</definedName>
    <definedName name="_xlnm.Print_Titles" localSheetId="4">'Adjustment #3 ENC 9'!$3:$6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7" l="1"/>
  <c r="C7" i="7"/>
  <c r="B8" i="7"/>
  <c r="C8" i="7"/>
  <c r="B9" i="7"/>
  <c r="C9" i="7"/>
  <c r="B10" i="7"/>
  <c r="C10" i="7"/>
  <c r="B11" i="7"/>
  <c r="C11" i="7"/>
  <c r="B12" i="7"/>
  <c r="C12" i="7"/>
  <c r="B13" i="7"/>
  <c r="C13" i="7"/>
  <c r="B14" i="7"/>
  <c r="C14" i="7"/>
  <c r="B15" i="7"/>
  <c r="C15" i="7"/>
  <c r="B16" i="7"/>
  <c r="C16" i="7"/>
  <c r="B17" i="7"/>
  <c r="C17" i="7"/>
  <c r="B18" i="7"/>
  <c r="C18" i="7"/>
  <c r="B19" i="7"/>
  <c r="C19" i="7"/>
  <c r="B20" i="7"/>
  <c r="C20" i="7"/>
  <c r="B21" i="7"/>
  <c r="C21" i="7"/>
  <c r="B22" i="7"/>
  <c r="C22" i="7"/>
  <c r="B23" i="7"/>
  <c r="C23" i="7"/>
  <c r="B24" i="7"/>
  <c r="C24" i="7"/>
  <c r="B25" i="7"/>
  <c r="C25" i="7"/>
  <c r="B26" i="7"/>
  <c r="C26" i="7"/>
  <c r="B27" i="7"/>
  <c r="C27" i="7"/>
  <c r="B28" i="7"/>
  <c r="C28" i="7"/>
  <c r="B29" i="7"/>
  <c r="C29" i="7"/>
  <c r="B30" i="7"/>
  <c r="C30" i="7"/>
  <c r="B31" i="7"/>
  <c r="C31" i="7"/>
  <c r="B32" i="7"/>
  <c r="C32" i="7"/>
  <c r="B33" i="7"/>
  <c r="C33" i="7"/>
  <c r="B34" i="7"/>
  <c r="C34" i="7"/>
  <c r="B35" i="7"/>
  <c r="C35" i="7"/>
  <c r="B36" i="7"/>
  <c r="C36" i="7"/>
  <c r="B37" i="7"/>
  <c r="C37" i="7"/>
  <c r="B38" i="7"/>
  <c r="C38" i="7"/>
  <c r="B39" i="7"/>
  <c r="C39" i="7"/>
  <c r="B40" i="7"/>
  <c r="C40" i="7"/>
  <c r="B41" i="7"/>
  <c r="C41" i="7"/>
  <c r="B42" i="7"/>
  <c r="C42" i="7"/>
  <c r="B43" i="7"/>
  <c r="C43" i="7"/>
  <c r="B44" i="7"/>
  <c r="C44" i="7"/>
  <c r="B45" i="7"/>
  <c r="C45" i="7"/>
  <c r="B46" i="7"/>
  <c r="C46" i="7"/>
  <c r="B47" i="7"/>
  <c r="C47" i="7"/>
  <c r="B48" i="7"/>
  <c r="C48" i="7"/>
  <c r="B49" i="7"/>
  <c r="C49" i="7"/>
  <c r="B50" i="7"/>
  <c r="C50" i="7"/>
  <c r="B51" i="7"/>
  <c r="C51" i="7"/>
  <c r="B52" i="7"/>
  <c r="C52" i="7"/>
  <c r="B53" i="7"/>
  <c r="C53" i="7"/>
  <c r="B54" i="7"/>
  <c r="C54" i="7"/>
  <c r="B55" i="7"/>
  <c r="C55" i="7"/>
  <c r="B56" i="7"/>
  <c r="C56" i="7"/>
  <c r="B57" i="7"/>
  <c r="C57" i="7"/>
  <c r="B58" i="7"/>
  <c r="C58" i="7"/>
  <c r="B59" i="7"/>
  <c r="C59" i="7"/>
  <c r="B60" i="7"/>
  <c r="C60" i="7"/>
  <c r="B61" i="7"/>
  <c r="C61" i="7"/>
  <c r="B62" i="7"/>
  <c r="C62" i="7"/>
  <c r="B63" i="7"/>
  <c r="C63" i="7"/>
  <c r="B64" i="7" l="1"/>
  <c r="I64" i="8" l="1"/>
  <c r="H64" i="8"/>
  <c r="G64" i="8"/>
  <c r="F64" i="8"/>
  <c r="E64" i="8"/>
  <c r="D64" i="8"/>
  <c r="I63" i="8"/>
  <c r="H63" i="8"/>
  <c r="G63" i="8"/>
  <c r="F63" i="8"/>
  <c r="E63" i="8"/>
  <c r="D63" i="8"/>
  <c r="D64" i="1" l="1"/>
  <c r="E64" i="1"/>
  <c r="F64" i="1"/>
  <c r="G64" i="1"/>
  <c r="H64" i="1"/>
  <c r="I64" i="1"/>
  <c r="D63" i="1"/>
  <c r="E63" i="1"/>
  <c r="F63" i="1"/>
  <c r="G63" i="1"/>
  <c r="H63" i="1"/>
  <c r="I63" i="1"/>
  <c r="AA63" i="5" l="1"/>
  <c r="Z63" i="5"/>
  <c r="Y63" i="5"/>
  <c r="X63" i="5"/>
  <c r="W63" i="5"/>
  <c r="V63" i="5"/>
  <c r="AA59" i="5"/>
  <c r="Z59" i="5"/>
  <c r="Y59" i="5"/>
  <c r="X59" i="5"/>
  <c r="W59" i="5"/>
  <c r="V59" i="5"/>
  <c r="AA56" i="5"/>
  <c r="Z56" i="5"/>
  <c r="Y56" i="5"/>
  <c r="X56" i="5"/>
  <c r="W56" i="5"/>
  <c r="V56" i="5"/>
  <c r="AA48" i="5"/>
  <c r="Z48" i="5"/>
  <c r="Y48" i="5"/>
  <c r="X48" i="5"/>
  <c r="W48" i="5"/>
  <c r="V48" i="5"/>
  <c r="AA45" i="5"/>
  <c r="Z45" i="5"/>
  <c r="Y45" i="5"/>
  <c r="X45" i="5"/>
  <c r="W45" i="5"/>
  <c r="V45" i="5"/>
  <c r="AA42" i="5"/>
  <c r="Z42" i="5"/>
  <c r="Y42" i="5"/>
  <c r="X42" i="5"/>
  <c r="W42" i="5"/>
  <c r="V42" i="5"/>
  <c r="AA40" i="5"/>
  <c r="Z40" i="5"/>
  <c r="Y40" i="5"/>
  <c r="X40" i="5"/>
  <c r="W40" i="5"/>
  <c r="V40" i="5"/>
  <c r="AA39" i="5"/>
  <c r="Z39" i="5"/>
  <c r="Y39" i="5"/>
  <c r="X39" i="5"/>
  <c r="W39" i="5"/>
  <c r="V39" i="5"/>
  <c r="AA33" i="5"/>
  <c r="Z33" i="5"/>
  <c r="Y33" i="5"/>
  <c r="X33" i="5"/>
  <c r="W33" i="5"/>
  <c r="V33" i="5"/>
  <c r="AA30" i="5"/>
  <c r="Z30" i="5"/>
  <c r="Y30" i="5"/>
  <c r="X30" i="5"/>
  <c r="W30" i="5"/>
  <c r="V30" i="5"/>
  <c r="AA29" i="5"/>
  <c r="Z29" i="5"/>
  <c r="Y29" i="5"/>
  <c r="X29" i="5"/>
  <c r="W29" i="5"/>
  <c r="V29" i="5"/>
  <c r="AA26" i="5"/>
  <c r="Z26" i="5"/>
  <c r="Y26" i="5"/>
  <c r="X26" i="5"/>
  <c r="W26" i="5"/>
  <c r="V26" i="5"/>
  <c r="AA25" i="5"/>
  <c r="Z25" i="5"/>
  <c r="Y25" i="5"/>
  <c r="X25" i="5"/>
  <c r="W25" i="5"/>
  <c r="V25" i="5"/>
  <c r="AA21" i="5"/>
  <c r="Z21" i="5"/>
  <c r="Y21" i="5"/>
  <c r="X21" i="5"/>
  <c r="W21" i="5"/>
  <c r="V21" i="5"/>
  <c r="AA19" i="5"/>
  <c r="Z19" i="5"/>
  <c r="Y19" i="5"/>
  <c r="X19" i="5"/>
  <c r="W19" i="5"/>
  <c r="V19" i="5"/>
  <c r="AA16" i="5"/>
  <c r="Z16" i="5"/>
  <c r="Y16" i="5"/>
  <c r="X16" i="5"/>
  <c r="W16" i="5"/>
  <c r="V16" i="5"/>
  <c r="AB19" i="5" l="1"/>
  <c r="AG19" i="5" s="1"/>
  <c r="AB16" i="5"/>
  <c r="AG16" i="5" s="1"/>
  <c r="AB26" i="5"/>
  <c r="AG26" i="5" s="1"/>
  <c r="AB29" i="5"/>
  <c r="AG29" i="5" s="1"/>
  <c r="AB25" i="5"/>
  <c r="AG25" i="5" s="1"/>
  <c r="AB30" i="5"/>
  <c r="AG30" i="5" s="1"/>
  <c r="AB21" i="5"/>
  <c r="AG21" i="5" s="1"/>
  <c r="AB39" i="5"/>
  <c r="AG39" i="5" s="1"/>
  <c r="AB42" i="5"/>
  <c r="AG42" i="5" s="1"/>
  <c r="AB56" i="5"/>
  <c r="AG56" i="5" s="1"/>
  <c r="AB48" i="5"/>
  <c r="AG48" i="5" s="1"/>
  <c r="AB45" i="5"/>
  <c r="AG45" i="5" s="1"/>
  <c r="AB59" i="5"/>
  <c r="AG59" i="5" s="1"/>
  <c r="AB33" i="5"/>
  <c r="AG33" i="5" s="1"/>
  <c r="AB63" i="5"/>
  <c r="AG63" i="5" s="1"/>
  <c r="AB40" i="5"/>
  <c r="AG40" i="5" s="1"/>
  <c r="J66" i="3" l="1"/>
  <c r="I66" i="3"/>
  <c r="G66" i="3"/>
  <c r="F66" i="3"/>
  <c r="E66" i="3"/>
  <c r="D66" i="3"/>
  <c r="C66" i="3"/>
  <c r="B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7" i="3"/>
  <c r="K6" i="3"/>
  <c r="G64" i="2"/>
  <c r="E64" i="2"/>
  <c r="D64" i="2"/>
  <c r="B64" i="2"/>
  <c r="G63" i="2"/>
  <c r="E63" i="2"/>
  <c r="D63" i="2"/>
  <c r="B63" i="2"/>
  <c r="G62" i="2"/>
  <c r="E62" i="2"/>
  <c r="D62" i="2"/>
  <c r="B62" i="2"/>
  <c r="G61" i="2"/>
  <c r="E61" i="2"/>
  <c r="D61" i="2"/>
  <c r="B61" i="2"/>
  <c r="G60" i="2"/>
  <c r="E60" i="2"/>
  <c r="D60" i="2"/>
  <c r="B60" i="2"/>
  <c r="G59" i="2"/>
  <c r="E59" i="2"/>
  <c r="D59" i="2"/>
  <c r="B59" i="2"/>
  <c r="G58" i="2"/>
  <c r="E58" i="2"/>
  <c r="D58" i="2"/>
  <c r="B58" i="2"/>
  <c r="G57" i="2"/>
  <c r="E57" i="2"/>
  <c r="D57" i="2"/>
  <c r="B57" i="2"/>
  <c r="G56" i="2"/>
  <c r="E56" i="2"/>
  <c r="D56" i="2"/>
  <c r="B56" i="2"/>
  <c r="G55" i="2"/>
  <c r="E55" i="2"/>
  <c r="D55" i="2"/>
  <c r="B55" i="2"/>
  <c r="G54" i="2"/>
  <c r="E54" i="2"/>
  <c r="D54" i="2"/>
  <c r="B54" i="2"/>
  <c r="G53" i="2"/>
  <c r="E53" i="2"/>
  <c r="D53" i="2"/>
  <c r="B53" i="2"/>
  <c r="G52" i="2"/>
  <c r="E52" i="2"/>
  <c r="D52" i="2"/>
  <c r="B52" i="2"/>
  <c r="G51" i="2"/>
  <c r="E51" i="2"/>
  <c r="D51" i="2"/>
  <c r="B51" i="2"/>
  <c r="G50" i="2"/>
  <c r="E50" i="2"/>
  <c r="D50" i="2"/>
  <c r="B50" i="2"/>
  <c r="G49" i="2"/>
  <c r="E49" i="2"/>
  <c r="D49" i="2"/>
  <c r="B49" i="2"/>
  <c r="G48" i="2"/>
  <c r="E48" i="2"/>
  <c r="D48" i="2"/>
  <c r="B48" i="2"/>
  <c r="G47" i="2"/>
  <c r="E47" i="2"/>
  <c r="D47" i="2"/>
  <c r="B47" i="2"/>
  <c r="G46" i="2"/>
  <c r="E46" i="2"/>
  <c r="D46" i="2"/>
  <c r="B46" i="2"/>
  <c r="G45" i="2"/>
  <c r="E45" i="2"/>
  <c r="D45" i="2"/>
  <c r="B45" i="2"/>
  <c r="G44" i="2"/>
  <c r="E44" i="2"/>
  <c r="D44" i="2"/>
  <c r="B44" i="2"/>
  <c r="G43" i="2"/>
  <c r="E43" i="2"/>
  <c r="D43" i="2"/>
  <c r="B43" i="2"/>
  <c r="G42" i="2"/>
  <c r="E42" i="2"/>
  <c r="D42" i="2"/>
  <c r="B42" i="2"/>
  <c r="G41" i="2"/>
  <c r="E41" i="2"/>
  <c r="D41" i="2"/>
  <c r="B41" i="2"/>
  <c r="G40" i="2"/>
  <c r="E40" i="2"/>
  <c r="D40" i="2"/>
  <c r="B40" i="2"/>
  <c r="G39" i="2"/>
  <c r="E39" i="2"/>
  <c r="D39" i="2"/>
  <c r="B39" i="2"/>
  <c r="G38" i="2"/>
  <c r="E38" i="2"/>
  <c r="D38" i="2"/>
  <c r="B38" i="2"/>
  <c r="G37" i="2"/>
  <c r="E37" i="2"/>
  <c r="D37" i="2"/>
  <c r="B37" i="2"/>
  <c r="G36" i="2"/>
  <c r="E36" i="2"/>
  <c r="D36" i="2"/>
  <c r="B36" i="2"/>
  <c r="G35" i="2"/>
  <c r="E35" i="2"/>
  <c r="D35" i="2"/>
  <c r="B35" i="2"/>
  <c r="G34" i="2"/>
  <c r="E34" i="2"/>
  <c r="D34" i="2"/>
  <c r="B34" i="2"/>
  <c r="G33" i="2"/>
  <c r="E33" i="2"/>
  <c r="D33" i="2"/>
  <c r="B33" i="2"/>
  <c r="G32" i="2"/>
  <c r="E32" i="2"/>
  <c r="D32" i="2"/>
  <c r="B32" i="2"/>
  <c r="G31" i="2"/>
  <c r="E31" i="2"/>
  <c r="D31" i="2"/>
  <c r="B31" i="2"/>
  <c r="G30" i="2"/>
  <c r="E30" i="2"/>
  <c r="D30" i="2"/>
  <c r="B30" i="2"/>
  <c r="G29" i="2"/>
  <c r="E29" i="2"/>
  <c r="D29" i="2"/>
  <c r="B29" i="2"/>
  <c r="G28" i="2"/>
  <c r="E28" i="2"/>
  <c r="D28" i="2"/>
  <c r="B28" i="2"/>
  <c r="G27" i="2"/>
  <c r="E27" i="2"/>
  <c r="D27" i="2"/>
  <c r="B27" i="2"/>
  <c r="G26" i="2"/>
  <c r="E26" i="2"/>
  <c r="D26" i="2"/>
  <c r="B26" i="2"/>
  <c r="G25" i="2"/>
  <c r="E25" i="2"/>
  <c r="D25" i="2"/>
  <c r="B25" i="2"/>
  <c r="G24" i="2"/>
  <c r="E24" i="2"/>
  <c r="D24" i="2"/>
  <c r="B24" i="2"/>
  <c r="G23" i="2"/>
  <c r="E23" i="2"/>
  <c r="D23" i="2"/>
  <c r="B23" i="2"/>
  <c r="G22" i="2"/>
  <c r="E22" i="2"/>
  <c r="D22" i="2"/>
  <c r="B22" i="2"/>
  <c r="G21" i="2"/>
  <c r="E21" i="2"/>
  <c r="D21" i="2"/>
  <c r="B21" i="2"/>
  <c r="G20" i="2"/>
  <c r="E20" i="2"/>
  <c r="D20" i="2"/>
  <c r="B20" i="2"/>
  <c r="G19" i="2"/>
  <c r="E19" i="2"/>
  <c r="D19" i="2"/>
  <c r="B19" i="2"/>
  <c r="G18" i="2"/>
  <c r="E18" i="2"/>
  <c r="D18" i="2"/>
  <c r="B18" i="2"/>
  <c r="G17" i="2"/>
  <c r="E17" i="2"/>
  <c r="D17" i="2"/>
  <c r="B17" i="2"/>
  <c r="G16" i="2"/>
  <c r="E16" i="2"/>
  <c r="D16" i="2"/>
  <c r="B16" i="2"/>
  <c r="G15" i="2"/>
  <c r="E15" i="2"/>
  <c r="D15" i="2"/>
  <c r="B15" i="2"/>
  <c r="G14" i="2"/>
  <c r="E14" i="2"/>
  <c r="D14" i="2"/>
  <c r="B14" i="2"/>
  <c r="G13" i="2"/>
  <c r="E13" i="2"/>
  <c r="D13" i="2"/>
  <c r="B13" i="2"/>
  <c r="G12" i="2"/>
  <c r="E12" i="2"/>
  <c r="D12" i="2"/>
  <c r="B12" i="2"/>
  <c r="G11" i="2"/>
  <c r="E11" i="2"/>
  <c r="D11" i="2"/>
  <c r="B11" i="2"/>
  <c r="G10" i="2"/>
  <c r="E10" i="2"/>
  <c r="D10" i="2"/>
  <c r="B10" i="2"/>
  <c r="G9" i="2"/>
  <c r="E9" i="2"/>
  <c r="D9" i="2"/>
  <c r="B9" i="2"/>
  <c r="G8" i="2"/>
  <c r="E8" i="2"/>
  <c r="D8" i="2"/>
  <c r="B8" i="2"/>
  <c r="E5" i="2"/>
  <c r="K66" i="3" l="1"/>
  <c r="L31" i="3" s="1"/>
  <c r="L39" i="3"/>
  <c r="L15" i="3"/>
  <c r="L63" i="3"/>
  <c r="L42" i="3"/>
  <c r="L38" i="3"/>
  <c r="L34" i="3"/>
  <c r="L30" i="3"/>
  <c r="L65" i="3"/>
  <c r="L57" i="3"/>
  <c r="L53" i="3"/>
  <c r="L49" i="3"/>
  <c r="L45" i="3"/>
  <c r="L37" i="3"/>
  <c r="L9" i="3"/>
  <c r="L11" i="3"/>
  <c r="L12" i="3"/>
  <c r="L20" i="3"/>
  <c r="L28" i="3"/>
  <c r="L36" i="3"/>
  <c r="B68" i="2"/>
  <c r="C44" i="2" s="1"/>
  <c r="F44" i="2" s="1"/>
  <c r="D68" i="2"/>
  <c r="E68" i="2"/>
  <c r="L56" i="3" l="1"/>
  <c r="L43" i="3"/>
  <c r="L6" i="3"/>
  <c r="L35" i="3"/>
  <c r="L13" i="3"/>
  <c r="L10" i="3"/>
  <c r="L58" i="3"/>
  <c r="L48" i="3"/>
  <c r="C48" i="6" s="1"/>
  <c r="M48" i="6" s="1"/>
  <c r="U48" i="6" s="1"/>
  <c r="L61" i="3"/>
  <c r="L54" i="3"/>
  <c r="L52" i="3"/>
  <c r="L27" i="3"/>
  <c r="L21" i="3"/>
  <c r="L22" i="3"/>
  <c r="L62" i="3"/>
  <c r="L40" i="3"/>
  <c r="C39" i="8" s="1"/>
  <c r="M39" i="8" s="1"/>
  <c r="U39" i="8" s="1"/>
  <c r="L44" i="3"/>
  <c r="L19" i="3"/>
  <c r="L25" i="3"/>
  <c r="L26" i="3"/>
  <c r="L7" i="3"/>
  <c r="L32" i="3"/>
  <c r="C30" i="8"/>
  <c r="M30" i="8" s="1"/>
  <c r="U30" i="8" s="1"/>
  <c r="C31" i="5"/>
  <c r="M31" i="5" s="1"/>
  <c r="T31" i="5" s="1"/>
  <c r="C31" i="6"/>
  <c r="M31" i="6" s="1"/>
  <c r="U31" i="6" s="1"/>
  <c r="C31" i="4"/>
  <c r="M31" i="4" s="1"/>
  <c r="U31" i="4" s="1"/>
  <c r="C30" i="1"/>
  <c r="M30" i="1" s="1"/>
  <c r="U30" i="1" s="1"/>
  <c r="C48" i="8"/>
  <c r="M48" i="8" s="1"/>
  <c r="U48" i="8" s="1"/>
  <c r="C49" i="4"/>
  <c r="M49" i="4" s="1"/>
  <c r="U49" i="4" s="1"/>
  <c r="C49" i="5"/>
  <c r="M49" i="5" s="1"/>
  <c r="T49" i="5" s="1"/>
  <c r="C49" i="6"/>
  <c r="M49" i="6" s="1"/>
  <c r="U49" i="6" s="1"/>
  <c r="C48" i="1"/>
  <c r="M48" i="1" s="1"/>
  <c r="U48" i="1" s="1"/>
  <c r="C34" i="8"/>
  <c r="M34" i="8" s="1"/>
  <c r="U34" i="8" s="1"/>
  <c r="C35" i="6"/>
  <c r="M35" i="6" s="1"/>
  <c r="U35" i="6" s="1"/>
  <c r="C35" i="4"/>
  <c r="M35" i="4" s="1"/>
  <c r="U35" i="4" s="1"/>
  <c r="C35" i="5"/>
  <c r="M35" i="5" s="1"/>
  <c r="T35" i="5" s="1"/>
  <c r="C34" i="1"/>
  <c r="M34" i="1" s="1"/>
  <c r="U34" i="1" s="1"/>
  <c r="C44" i="8"/>
  <c r="M44" i="8" s="1"/>
  <c r="U44" i="8" s="1"/>
  <c r="C45" i="6"/>
  <c r="M45" i="6" s="1"/>
  <c r="U45" i="6" s="1"/>
  <c r="C45" i="4"/>
  <c r="M45" i="4" s="1"/>
  <c r="U45" i="4" s="1"/>
  <c r="C45" i="5"/>
  <c r="M45" i="5" s="1"/>
  <c r="T45" i="5" s="1"/>
  <c r="C44" i="1"/>
  <c r="M44" i="1" s="1"/>
  <c r="U44" i="1" s="1"/>
  <c r="C52" i="8"/>
  <c r="M52" i="8" s="1"/>
  <c r="U52" i="8" s="1"/>
  <c r="C53" i="6"/>
  <c r="M53" i="6" s="1"/>
  <c r="U53" i="6" s="1"/>
  <c r="C53" i="5"/>
  <c r="M53" i="5" s="1"/>
  <c r="T53" i="5" s="1"/>
  <c r="C53" i="4"/>
  <c r="M53" i="4" s="1"/>
  <c r="U53" i="4" s="1"/>
  <c r="C52" i="1"/>
  <c r="M52" i="1" s="1"/>
  <c r="U52" i="1" s="1"/>
  <c r="C25" i="8"/>
  <c r="M25" i="8" s="1"/>
  <c r="U25" i="8" s="1"/>
  <c r="C26" i="4"/>
  <c r="M26" i="4" s="1"/>
  <c r="U26" i="4" s="1"/>
  <c r="C26" i="5"/>
  <c r="M26" i="5" s="1"/>
  <c r="T26" i="5" s="1"/>
  <c r="C26" i="6"/>
  <c r="M26" i="6" s="1"/>
  <c r="U26" i="6" s="1"/>
  <c r="C25" i="1"/>
  <c r="M25" i="1" s="1"/>
  <c r="U25" i="1" s="1"/>
  <c r="C56" i="8"/>
  <c r="M56" i="8" s="1"/>
  <c r="U56" i="8" s="1"/>
  <c r="C57" i="4"/>
  <c r="M57" i="4" s="1"/>
  <c r="U57" i="4" s="1"/>
  <c r="C57" i="5"/>
  <c r="M57" i="5" s="1"/>
  <c r="T57" i="5" s="1"/>
  <c r="C57" i="6"/>
  <c r="M57" i="6" s="1"/>
  <c r="U57" i="6" s="1"/>
  <c r="C56" i="1"/>
  <c r="M56" i="1" s="1"/>
  <c r="U56" i="1" s="1"/>
  <c r="C60" i="8"/>
  <c r="M60" i="8" s="1"/>
  <c r="U60" i="8" s="1"/>
  <c r="C61" i="5"/>
  <c r="M61" i="5" s="1"/>
  <c r="T61" i="5" s="1"/>
  <c r="C61" i="6"/>
  <c r="M61" i="6" s="1"/>
  <c r="U61" i="6" s="1"/>
  <c r="C61" i="4"/>
  <c r="M61" i="4" s="1"/>
  <c r="U61" i="4" s="1"/>
  <c r="C60" i="1"/>
  <c r="M60" i="1" s="1"/>
  <c r="U60" i="1" s="1"/>
  <c r="C48" i="5"/>
  <c r="M48" i="5" s="1"/>
  <c r="T48" i="5" s="1"/>
  <c r="C42" i="8"/>
  <c r="M42" i="8" s="1"/>
  <c r="U42" i="8" s="1"/>
  <c r="C43" i="6"/>
  <c r="M43" i="6" s="1"/>
  <c r="U43" i="6" s="1"/>
  <c r="C43" i="4"/>
  <c r="M43" i="4" s="1"/>
  <c r="U43" i="4" s="1"/>
  <c r="C43" i="5"/>
  <c r="M43" i="5" s="1"/>
  <c r="T43" i="5" s="1"/>
  <c r="C42" i="1"/>
  <c r="M42" i="1" s="1"/>
  <c r="U42" i="1" s="1"/>
  <c r="C35" i="8"/>
  <c r="M35" i="8" s="1"/>
  <c r="U35" i="8" s="1"/>
  <c r="C36" i="6"/>
  <c r="M36" i="6" s="1"/>
  <c r="U36" i="6" s="1"/>
  <c r="C36" i="4"/>
  <c r="M36" i="4" s="1"/>
  <c r="U36" i="4" s="1"/>
  <c r="C36" i="5"/>
  <c r="M36" i="5" s="1"/>
  <c r="T36" i="5" s="1"/>
  <c r="C35" i="1"/>
  <c r="M35" i="1" s="1"/>
  <c r="U35" i="1" s="1"/>
  <c r="C62" i="8"/>
  <c r="M62" i="8" s="1"/>
  <c r="U62" i="8" s="1"/>
  <c r="C63" i="6"/>
  <c r="M63" i="6" s="1"/>
  <c r="U63" i="6" s="1"/>
  <c r="C63" i="4"/>
  <c r="M63" i="4" s="1"/>
  <c r="U63" i="4" s="1"/>
  <c r="C63" i="5"/>
  <c r="M63" i="5" s="1"/>
  <c r="T63" i="5" s="1"/>
  <c r="C62" i="1"/>
  <c r="M62" i="1" s="1"/>
  <c r="U62" i="1" s="1"/>
  <c r="C29" i="8"/>
  <c r="M29" i="8" s="1"/>
  <c r="U29" i="8" s="1"/>
  <c r="C30" i="5"/>
  <c r="M30" i="5" s="1"/>
  <c r="T30" i="5" s="1"/>
  <c r="C30" i="6"/>
  <c r="M30" i="6" s="1"/>
  <c r="U30" i="6" s="1"/>
  <c r="C30" i="4"/>
  <c r="M30" i="4" s="1"/>
  <c r="U30" i="4" s="1"/>
  <c r="C29" i="1"/>
  <c r="M29" i="1" s="1"/>
  <c r="U29" i="1" s="1"/>
  <c r="C59" i="8"/>
  <c r="M59" i="8" s="1"/>
  <c r="U59" i="8" s="1"/>
  <c r="C60" i="5"/>
  <c r="M60" i="5" s="1"/>
  <c r="T60" i="5" s="1"/>
  <c r="C60" i="6"/>
  <c r="M60" i="6" s="1"/>
  <c r="U60" i="6" s="1"/>
  <c r="C60" i="4"/>
  <c r="M60" i="4" s="1"/>
  <c r="U60" i="4" s="1"/>
  <c r="C59" i="1"/>
  <c r="M59" i="1" s="1"/>
  <c r="U59" i="1" s="1"/>
  <c r="C14" i="8"/>
  <c r="M14" i="8" s="1"/>
  <c r="U14" i="8" s="1"/>
  <c r="C15" i="5"/>
  <c r="M15" i="5" s="1"/>
  <c r="T15" i="5" s="1"/>
  <c r="C15" i="6"/>
  <c r="M15" i="6" s="1"/>
  <c r="U15" i="6" s="1"/>
  <c r="C15" i="4"/>
  <c r="M15" i="4" s="1"/>
  <c r="U15" i="4" s="1"/>
  <c r="C14" i="1"/>
  <c r="M14" i="1" s="1"/>
  <c r="U14" i="1" s="1"/>
  <c r="C36" i="8"/>
  <c r="M36" i="8" s="1"/>
  <c r="U36" i="8" s="1"/>
  <c r="C37" i="6"/>
  <c r="M37" i="6" s="1"/>
  <c r="U37" i="6" s="1"/>
  <c r="C37" i="4"/>
  <c r="M37" i="4" s="1"/>
  <c r="U37" i="4" s="1"/>
  <c r="C37" i="5"/>
  <c r="M37" i="5" s="1"/>
  <c r="T37" i="5" s="1"/>
  <c r="C36" i="1"/>
  <c r="M36" i="1" s="1"/>
  <c r="U36" i="1" s="1"/>
  <c r="C43" i="8"/>
  <c r="M43" i="8" s="1"/>
  <c r="U43" i="8" s="1"/>
  <c r="C44" i="6"/>
  <c r="M44" i="6" s="1"/>
  <c r="U44" i="6" s="1"/>
  <c r="C44" i="4"/>
  <c r="M44" i="4" s="1"/>
  <c r="U44" i="4" s="1"/>
  <c r="C44" i="5"/>
  <c r="M44" i="5" s="1"/>
  <c r="T44" i="5" s="1"/>
  <c r="C43" i="1"/>
  <c r="M43" i="1" s="1"/>
  <c r="U43" i="1" s="1"/>
  <c r="C18" i="8"/>
  <c r="M18" i="8" s="1"/>
  <c r="U18" i="8" s="1"/>
  <c r="C19" i="6"/>
  <c r="M19" i="6" s="1"/>
  <c r="U19" i="6" s="1"/>
  <c r="C19" i="4"/>
  <c r="M19" i="4" s="1"/>
  <c r="U19" i="4" s="1"/>
  <c r="C19" i="5"/>
  <c r="M19" i="5" s="1"/>
  <c r="T19" i="5" s="1"/>
  <c r="C18" i="1"/>
  <c r="M18" i="1" s="1"/>
  <c r="U18" i="1" s="1"/>
  <c r="C38" i="8"/>
  <c r="M38" i="8" s="1"/>
  <c r="U38" i="8" s="1"/>
  <c r="C39" i="5"/>
  <c r="M39" i="5" s="1"/>
  <c r="T39" i="5" s="1"/>
  <c r="C39" i="6"/>
  <c r="M39" i="6" s="1"/>
  <c r="U39" i="6" s="1"/>
  <c r="C39" i="4"/>
  <c r="M39" i="4" s="1"/>
  <c r="U39" i="4" s="1"/>
  <c r="C38" i="1"/>
  <c r="M38" i="1" s="1"/>
  <c r="U38" i="1" s="1"/>
  <c r="C31" i="8"/>
  <c r="M31" i="8" s="1"/>
  <c r="U31" i="8" s="1"/>
  <c r="C32" i="5"/>
  <c r="M32" i="5" s="1"/>
  <c r="T32" i="5" s="1"/>
  <c r="C32" i="6"/>
  <c r="M32" i="6" s="1"/>
  <c r="U32" i="6" s="1"/>
  <c r="C32" i="4"/>
  <c r="M32" i="4" s="1"/>
  <c r="U32" i="4" s="1"/>
  <c r="C31" i="1"/>
  <c r="M31" i="1" s="1"/>
  <c r="U31" i="1" s="1"/>
  <c r="C7" i="8"/>
  <c r="M7" i="8" s="1"/>
  <c r="U7" i="8" s="1"/>
  <c r="C8" i="4"/>
  <c r="M8" i="4" s="1"/>
  <c r="U8" i="4" s="1"/>
  <c r="C8" i="6"/>
  <c r="M8" i="6" s="1"/>
  <c r="U8" i="6" s="1"/>
  <c r="C8" i="5"/>
  <c r="M8" i="5" s="1"/>
  <c r="T8" i="5" s="1"/>
  <c r="C7" i="1"/>
  <c r="M7" i="1" s="1"/>
  <c r="U7" i="1" s="1"/>
  <c r="C58" i="8"/>
  <c r="M58" i="8" s="1"/>
  <c r="U58" i="8" s="1"/>
  <c r="C59" i="5"/>
  <c r="M59" i="5" s="1"/>
  <c r="T59" i="5" s="1"/>
  <c r="C59" i="6"/>
  <c r="M59" i="6" s="1"/>
  <c r="U59" i="6" s="1"/>
  <c r="C59" i="4"/>
  <c r="M59" i="4" s="1"/>
  <c r="U59" i="4" s="1"/>
  <c r="C58" i="1"/>
  <c r="M58" i="1" s="1"/>
  <c r="U58" i="1" s="1"/>
  <c r="C27" i="8"/>
  <c r="M27" i="8" s="1"/>
  <c r="U27" i="8" s="1"/>
  <c r="C28" i="6"/>
  <c r="M28" i="6" s="1"/>
  <c r="U28" i="6" s="1"/>
  <c r="C28" i="4"/>
  <c r="M28" i="4" s="1"/>
  <c r="U28" i="4" s="1"/>
  <c r="C28" i="5"/>
  <c r="M28" i="5" s="1"/>
  <c r="T28" i="5" s="1"/>
  <c r="C27" i="1"/>
  <c r="M27" i="1" s="1"/>
  <c r="U27" i="1" s="1"/>
  <c r="C10" i="8"/>
  <c r="M10" i="8" s="1"/>
  <c r="U10" i="8" s="1"/>
  <c r="C11" i="6"/>
  <c r="M11" i="6" s="1"/>
  <c r="U11" i="6" s="1"/>
  <c r="C11" i="4"/>
  <c r="M11" i="4" s="1"/>
  <c r="U11" i="4" s="1"/>
  <c r="C11" i="5"/>
  <c r="M11" i="5" s="1"/>
  <c r="T11" i="5" s="1"/>
  <c r="C10" i="1"/>
  <c r="M10" i="1" s="1"/>
  <c r="U10" i="1" s="1"/>
  <c r="C20" i="8"/>
  <c r="M20" i="8" s="1"/>
  <c r="U20" i="8" s="1"/>
  <c r="C21" i="6"/>
  <c r="M21" i="6" s="1"/>
  <c r="U21" i="6" s="1"/>
  <c r="C21" i="4"/>
  <c r="M21" i="4" s="1"/>
  <c r="U21" i="4" s="1"/>
  <c r="C21" i="5"/>
  <c r="M21" i="5" s="1"/>
  <c r="T21" i="5" s="1"/>
  <c r="C20" i="1"/>
  <c r="M20" i="1" s="1"/>
  <c r="U20" i="1" s="1"/>
  <c r="C6" i="8"/>
  <c r="C7" i="4"/>
  <c r="C7" i="5"/>
  <c r="C7" i="6"/>
  <c r="C6" i="1"/>
  <c r="C37" i="8"/>
  <c r="M37" i="8" s="1"/>
  <c r="U37" i="8" s="1"/>
  <c r="C38" i="5"/>
  <c r="M38" i="5" s="1"/>
  <c r="T38" i="5" s="1"/>
  <c r="C38" i="6"/>
  <c r="M38" i="6" s="1"/>
  <c r="U38" i="6" s="1"/>
  <c r="C38" i="4"/>
  <c r="M38" i="4" s="1"/>
  <c r="U38" i="4" s="1"/>
  <c r="C37" i="1"/>
  <c r="M37" i="1" s="1"/>
  <c r="U37" i="1" s="1"/>
  <c r="L55" i="3"/>
  <c r="L24" i="3"/>
  <c r="C51" i="8"/>
  <c r="M51" i="8" s="1"/>
  <c r="U51" i="8" s="1"/>
  <c r="C52" i="6"/>
  <c r="M52" i="6" s="1"/>
  <c r="U52" i="6" s="1"/>
  <c r="C52" i="4"/>
  <c r="M52" i="4" s="1"/>
  <c r="U52" i="4" s="1"/>
  <c r="C52" i="5"/>
  <c r="M52" i="5" s="1"/>
  <c r="T52" i="5" s="1"/>
  <c r="C51" i="1"/>
  <c r="M51" i="1" s="1"/>
  <c r="U51" i="1" s="1"/>
  <c r="C55" i="8"/>
  <c r="M55" i="8" s="1"/>
  <c r="U55" i="8" s="1"/>
  <c r="C56" i="5"/>
  <c r="M56" i="5" s="1"/>
  <c r="T56" i="5" s="1"/>
  <c r="C56" i="6"/>
  <c r="M56" i="6" s="1"/>
  <c r="U56" i="6" s="1"/>
  <c r="C56" i="4"/>
  <c r="M56" i="4" s="1"/>
  <c r="U56" i="4" s="1"/>
  <c r="C55" i="1"/>
  <c r="M55" i="1" s="1"/>
  <c r="U55" i="1" s="1"/>
  <c r="C26" i="8"/>
  <c r="M26" i="8" s="1"/>
  <c r="U26" i="8" s="1"/>
  <c r="C27" i="6"/>
  <c r="M27" i="6" s="1"/>
  <c r="U27" i="6" s="1"/>
  <c r="C27" i="4"/>
  <c r="M27" i="4" s="1"/>
  <c r="U27" i="4" s="1"/>
  <c r="C27" i="5"/>
  <c r="M27" i="5" s="1"/>
  <c r="T27" i="5" s="1"/>
  <c r="C26" i="1"/>
  <c r="M26" i="1" s="1"/>
  <c r="U26" i="1" s="1"/>
  <c r="C33" i="8"/>
  <c r="M33" i="8" s="1"/>
  <c r="U33" i="8" s="1"/>
  <c r="C34" i="4"/>
  <c r="M34" i="4" s="1"/>
  <c r="U34" i="4" s="1"/>
  <c r="C34" i="6"/>
  <c r="M34" i="6" s="1"/>
  <c r="U34" i="6" s="1"/>
  <c r="C34" i="5"/>
  <c r="M34" i="5" s="1"/>
  <c r="T34" i="5" s="1"/>
  <c r="C33" i="1"/>
  <c r="M33" i="1" s="1"/>
  <c r="U33" i="1" s="1"/>
  <c r="C9" i="8"/>
  <c r="M9" i="8" s="1"/>
  <c r="U9" i="8" s="1"/>
  <c r="C10" i="5"/>
  <c r="M10" i="5" s="1"/>
  <c r="T10" i="5" s="1"/>
  <c r="C10" i="4"/>
  <c r="M10" i="4" s="1"/>
  <c r="U10" i="4" s="1"/>
  <c r="C10" i="6"/>
  <c r="M10" i="6" s="1"/>
  <c r="U10" i="6" s="1"/>
  <c r="C9" i="1"/>
  <c r="M9" i="1" s="1"/>
  <c r="U9" i="1" s="1"/>
  <c r="L16" i="3"/>
  <c r="C21" i="8"/>
  <c r="M21" i="8" s="1"/>
  <c r="U21" i="8" s="1"/>
  <c r="C22" i="5"/>
  <c r="M22" i="5" s="1"/>
  <c r="T22" i="5" s="1"/>
  <c r="C22" i="6"/>
  <c r="M22" i="6" s="1"/>
  <c r="U22" i="6" s="1"/>
  <c r="C22" i="4"/>
  <c r="M22" i="4" s="1"/>
  <c r="U22" i="4" s="1"/>
  <c r="C21" i="1"/>
  <c r="M21" i="1" s="1"/>
  <c r="U21" i="1" s="1"/>
  <c r="C12" i="8"/>
  <c r="M12" i="8" s="1"/>
  <c r="U12" i="8" s="1"/>
  <c r="C13" i="6"/>
  <c r="M13" i="6" s="1"/>
  <c r="U13" i="6" s="1"/>
  <c r="C13" i="5"/>
  <c r="M13" i="5" s="1"/>
  <c r="T13" i="5" s="1"/>
  <c r="C13" i="4"/>
  <c r="M13" i="4" s="1"/>
  <c r="U13" i="4" s="1"/>
  <c r="C12" i="1"/>
  <c r="M12" i="1" s="1"/>
  <c r="U12" i="1" s="1"/>
  <c r="C63" i="8"/>
  <c r="C63" i="1"/>
  <c r="L59" i="3"/>
  <c r="L17" i="3"/>
  <c r="L33" i="3"/>
  <c r="L14" i="3"/>
  <c r="L46" i="3"/>
  <c r="L23" i="3"/>
  <c r="L8" i="3"/>
  <c r="C53" i="8"/>
  <c r="M53" i="8" s="1"/>
  <c r="U53" i="8" s="1"/>
  <c r="C54" i="5"/>
  <c r="M54" i="5" s="1"/>
  <c r="T54" i="5" s="1"/>
  <c r="C54" i="6"/>
  <c r="M54" i="6" s="1"/>
  <c r="U54" i="6" s="1"/>
  <c r="C54" i="4"/>
  <c r="M54" i="4" s="1"/>
  <c r="U54" i="4" s="1"/>
  <c r="C53" i="1"/>
  <c r="M53" i="1" s="1"/>
  <c r="U53" i="1" s="1"/>
  <c r="C19" i="8"/>
  <c r="M19" i="8" s="1"/>
  <c r="U19" i="8" s="1"/>
  <c r="C20" i="6"/>
  <c r="M20" i="6" s="1"/>
  <c r="U20" i="6" s="1"/>
  <c r="C20" i="4"/>
  <c r="M20" i="4" s="1"/>
  <c r="U20" i="4" s="1"/>
  <c r="C20" i="5"/>
  <c r="M20" i="5" s="1"/>
  <c r="T20" i="5" s="1"/>
  <c r="C19" i="1"/>
  <c r="M19" i="1" s="1"/>
  <c r="U19" i="1" s="1"/>
  <c r="C11" i="8"/>
  <c r="M11" i="8" s="1"/>
  <c r="U11" i="8" s="1"/>
  <c r="C12" i="6"/>
  <c r="M12" i="6" s="1"/>
  <c r="U12" i="6" s="1"/>
  <c r="C12" i="4"/>
  <c r="M12" i="4" s="1"/>
  <c r="U12" i="4" s="1"/>
  <c r="C12" i="5"/>
  <c r="M12" i="5" s="1"/>
  <c r="T12" i="5" s="1"/>
  <c r="C11" i="1"/>
  <c r="M11" i="1" s="1"/>
  <c r="U11" i="1" s="1"/>
  <c r="C24" i="8"/>
  <c r="M24" i="8" s="1"/>
  <c r="U24" i="8" s="1"/>
  <c r="C25" i="5"/>
  <c r="M25" i="5" s="1"/>
  <c r="T25" i="5" s="1"/>
  <c r="C25" i="4"/>
  <c r="M25" i="4" s="1"/>
  <c r="U25" i="4" s="1"/>
  <c r="C25" i="6"/>
  <c r="M25" i="6" s="1"/>
  <c r="U25" i="6" s="1"/>
  <c r="C24" i="1"/>
  <c r="M24" i="1" s="1"/>
  <c r="U24" i="1" s="1"/>
  <c r="C41" i="8"/>
  <c r="M41" i="8" s="1"/>
  <c r="U41" i="8" s="1"/>
  <c r="C42" i="4"/>
  <c r="M42" i="4" s="1"/>
  <c r="U42" i="4" s="1"/>
  <c r="C42" i="6"/>
  <c r="M42" i="6" s="1"/>
  <c r="U42" i="6" s="1"/>
  <c r="C42" i="5"/>
  <c r="M42" i="5" s="1"/>
  <c r="T42" i="5" s="1"/>
  <c r="C41" i="1"/>
  <c r="M41" i="1" s="1"/>
  <c r="U41" i="1" s="1"/>
  <c r="L60" i="3"/>
  <c r="L51" i="3"/>
  <c r="L29" i="3"/>
  <c r="L41" i="3"/>
  <c r="L18" i="3"/>
  <c r="L50" i="3"/>
  <c r="L47" i="3"/>
  <c r="L64" i="3"/>
  <c r="C57" i="2"/>
  <c r="F57" i="2" s="1"/>
  <c r="H57" i="2" s="1"/>
  <c r="C55" i="2"/>
  <c r="F55" i="2" s="1"/>
  <c r="H55" i="2" s="1"/>
  <c r="C20" i="2"/>
  <c r="F20" i="2" s="1"/>
  <c r="H20" i="2" s="1"/>
  <c r="C19" i="2"/>
  <c r="F19" i="2" s="1"/>
  <c r="H19" i="2" s="1"/>
  <c r="C26" i="2"/>
  <c r="F26" i="2" s="1"/>
  <c r="I26" i="2" s="1"/>
  <c r="H44" i="2"/>
  <c r="I44" i="2"/>
  <c r="K44" i="2"/>
  <c r="C59" i="2"/>
  <c r="F59" i="2" s="1"/>
  <c r="C51" i="2"/>
  <c r="F51" i="2" s="1"/>
  <c r="C43" i="2"/>
  <c r="F43" i="2" s="1"/>
  <c r="C27" i="2"/>
  <c r="F27" i="2" s="1"/>
  <c r="C61" i="2"/>
  <c r="F61" i="2" s="1"/>
  <c r="C45" i="2"/>
  <c r="F45" i="2" s="1"/>
  <c r="C37" i="2"/>
  <c r="F37" i="2" s="1"/>
  <c r="C13" i="2"/>
  <c r="F13" i="2" s="1"/>
  <c r="C53" i="2"/>
  <c r="F53" i="2" s="1"/>
  <c r="C29" i="2"/>
  <c r="F29" i="2" s="1"/>
  <c r="C21" i="2"/>
  <c r="F21" i="2" s="1"/>
  <c r="C30" i="2"/>
  <c r="F30" i="2" s="1"/>
  <c r="C38" i="2"/>
  <c r="F38" i="2" s="1"/>
  <c r="C22" i="2"/>
  <c r="F22" i="2" s="1"/>
  <c r="C62" i="2"/>
  <c r="F62" i="2" s="1"/>
  <c r="C12" i="2"/>
  <c r="F12" i="2" s="1"/>
  <c r="C14" i="2"/>
  <c r="F14" i="2" s="1"/>
  <c r="C54" i="2"/>
  <c r="F54" i="2" s="1"/>
  <c r="C28" i="2"/>
  <c r="F28" i="2" s="1"/>
  <c r="C46" i="2"/>
  <c r="F46" i="2" s="1"/>
  <c r="C15" i="2"/>
  <c r="F15" i="2" s="1"/>
  <c r="C52" i="2"/>
  <c r="F52" i="2" s="1"/>
  <c r="C36" i="2"/>
  <c r="F36" i="2" s="1"/>
  <c r="C11" i="2"/>
  <c r="F11" i="2" s="1"/>
  <c r="C9" i="2"/>
  <c r="F9" i="2" s="1"/>
  <c r="C32" i="2"/>
  <c r="F32" i="2" s="1"/>
  <c r="C34" i="2"/>
  <c r="F34" i="2" s="1"/>
  <c r="C8" i="2"/>
  <c r="C60" i="2"/>
  <c r="F60" i="2" s="1"/>
  <c r="C24" i="2"/>
  <c r="F24" i="2" s="1"/>
  <c r="C18" i="2"/>
  <c r="F18" i="2" s="1"/>
  <c r="C64" i="2"/>
  <c r="F64" i="2" s="1"/>
  <c r="C33" i="2"/>
  <c r="F33" i="2" s="1"/>
  <c r="C16" i="2"/>
  <c r="F16" i="2" s="1"/>
  <c r="C48" i="2"/>
  <c r="F48" i="2" s="1"/>
  <c r="C25" i="2"/>
  <c r="F25" i="2" s="1"/>
  <c r="C47" i="2"/>
  <c r="F47" i="2" s="1"/>
  <c r="C56" i="2"/>
  <c r="F56" i="2" s="1"/>
  <c r="C42" i="2"/>
  <c r="F42" i="2" s="1"/>
  <c r="C17" i="2"/>
  <c r="F17" i="2" s="1"/>
  <c r="C63" i="2"/>
  <c r="F63" i="2" s="1"/>
  <c r="C35" i="2"/>
  <c r="F35" i="2" s="1"/>
  <c r="C50" i="2"/>
  <c r="F50" i="2" s="1"/>
  <c r="C40" i="2"/>
  <c r="F40" i="2" s="1"/>
  <c r="C10" i="2"/>
  <c r="F10" i="2" s="1"/>
  <c r="C58" i="2"/>
  <c r="F58" i="2" s="1"/>
  <c r="C31" i="2"/>
  <c r="F31" i="2" s="1"/>
  <c r="C39" i="2"/>
  <c r="F39" i="2" s="1"/>
  <c r="C23" i="2"/>
  <c r="F23" i="2" s="1"/>
  <c r="C41" i="2"/>
  <c r="F41" i="2" s="1"/>
  <c r="C49" i="2"/>
  <c r="F49" i="2" s="1"/>
  <c r="C47" i="8" l="1"/>
  <c r="M47" i="8" s="1"/>
  <c r="U47" i="8" s="1"/>
  <c r="C39" i="1"/>
  <c r="M39" i="1" s="1"/>
  <c r="U39" i="1" s="1"/>
  <c r="C40" i="4"/>
  <c r="M40" i="4" s="1"/>
  <c r="U40" i="4" s="1"/>
  <c r="C40" i="6"/>
  <c r="M40" i="6" s="1"/>
  <c r="U40" i="6" s="1"/>
  <c r="C47" i="1"/>
  <c r="M47" i="1" s="1"/>
  <c r="U47" i="1" s="1"/>
  <c r="C40" i="5"/>
  <c r="M40" i="5" s="1"/>
  <c r="T40" i="5" s="1"/>
  <c r="C48" i="4"/>
  <c r="M48" i="4" s="1"/>
  <c r="U48" i="4" s="1"/>
  <c r="M7" i="4"/>
  <c r="C64" i="8"/>
  <c r="C64" i="1"/>
  <c r="C28" i="8"/>
  <c r="M28" i="8" s="1"/>
  <c r="U28" i="8" s="1"/>
  <c r="C29" i="5"/>
  <c r="M29" i="5" s="1"/>
  <c r="T29" i="5" s="1"/>
  <c r="C29" i="6"/>
  <c r="M29" i="6" s="1"/>
  <c r="U29" i="6" s="1"/>
  <c r="C29" i="4"/>
  <c r="M29" i="4" s="1"/>
  <c r="U29" i="4" s="1"/>
  <c r="C28" i="1"/>
  <c r="M28" i="1" s="1"/>
  <c r="U28" i="1" s="1"/>
  <c r="C50" i="8"/>
  <c r="M50" i="8" s="1"/>
  <c r="U50" i="8" s="1"/>
  <c r="C51" i="6"/>
  <c r="M51" i="6" s="1"/>
  <c r="U51" i="6" s="1"/>
  <c r="C51" i="4"/>
  <c r="M51" i="4" s="1"/>
  <c r="U51" i="4" s="1"/>
  <c r="C51" i="5"/>
  <c r="M51" i="5" s="1"/>
  <c r="T51" i="5" s="1"/>
  <c r="C50" i="1"/>
  <c r="M50" i="1" s="1"/>
  <c r="U50" i="1" s="1"/>
  <c r="C8" i="8"/>
  <c r="M8" i="8" s="1"/>
  <c r="U8" i="8" s="1"/>
  <c r="C9" i="4"/>
  <c r="M9" i="4" s="1"/>
  <c r="U9" i="4" s="1"/>
  <c r="C9" i="6"/>
  <c r="M9" i="6" s="1"/>
  <c r="U9" i="6" s="1"/>
  <c r="C9" i="5"/>
  <c r="M9" i="5" s="1"/>
  <c r="T9" i="5" s="1"/>
  <c r="C8" i="1"/>
  <c r="M8" i="1" s="1"/>
  <c r="U8" i="1" s="1"/>
  <c r="C22" i="8"/>
  <c r="M22" i="8" s="1"/>
  <c r="U22" i="8" s="1"/>
  <c r="C23" i="5"/>
  <c r="M23" i="5" s="1"/>
  <c r="T23" i="5" s="1"/>
  <c r="C23" i="6"/>
  <c r="M23" i="6" s="1"/>
  <c r="U23" i="6" s="1"/>
  <c r="C23" i="4"/>
  <c r="M23" i="4" s="1"/>
  <c r="U23" i="4" s="1"/>
  <c r="C22" i="1"/>
  <c r="M22" i="1" s="1"/>
  <c r="U22" i="1" s="1"/>
  <c r="M6" i="8"/>
  <c r="C61" i="8"/>
  <c r="M61" i="8" s="1"/>
  <c r="U61" i="8" s="1"/>
  <c r="C62" i="5"/>
  <c r="M62" i="5" s="1"/>
  <c r="T62" i="5" s="1"/>
  <c r="C62" i="6"/>
  <c r="M62" i="6" s="1"/>
  <c r="U62" i="6" s="1"/>
  <c r="C62" i="4"/>
  <c r="M62" i="4" s="1"/>
  <c r="U62" i="4" s="1"/>
  <c r="C61" i="1"/>
  <c r="M61" i="1" s="1"/>
  <c r="U61" i="1" s="1"/>
  <c r="C45" i="8"/>
  <c r="M45" i="8" s="1"/>
  <c r="U45" i="8" s="1"/>
  <c r="C46" i="5"/>
  <c r="M46" i="5" s="1"/>
  <c r="T46" i="5" s="1"/>
  <c r="C46" i="6"/>
  <c r="M46" i="6" s="1"/>
  <c r="U46" i="6" s="1"/>
  <c r="C46" i="4"/>
  <c r="M46" i="4" s="1"/>
  <c r="U46" i="4" s="1"/>
  <c r="C45" i="1"/>
  <c r="M45" i="1" s="1"/>
  <c r="U45" i="1" s="1"/>
  <c r="C40" i="8"/>
  <c r="M40" i="8" s="1"/>
  <c r="U40" i="8" s="1"/>
  <c r="C41" i="4"/>
  <c r="M41" i="4" s="1"/>
  <c r="U41" i="4" s="1"/>
  <c r="C41" i="5"/>
  <c r="M41" i="5" s="1"/>
  <c r="T41" i="5" s="1"/>
  <c r="C41" i="6"/>
  <c r="M41" i="6" s="1"/>
  <c r="U41" i="6" s="1"/>
  <c r="C40" i="1"/>
  <c r="M40" i="1" s="1"/>
  <c r="U40" i="1" s="1"/>
  <c r="C57" i="8"/>
  <c r="M57" i="8" s="1"/>
  <c r="U57" i="8" s="1"/>
  <c r="C58" i="5"/>
  <c r="M58" i="5" s="1"/>
  <c r="T58" i="5" s="1"/>
  <c r="C58" i="6"/>
  <c r="M58" i="6" s="1"/>
  <c r="U58" i="6" s="1"/>
  <c r="C58" i="4"/>
  <c r="M58" i="4" s="1"/>
  <c r="U58" i="4" s="1"/>
  <c r="C57" i="1"/>
  <c r="M57" i="1" s="1"/>
  <c r="U57" i="1" s="1"/>
  <c r="C46" i="8"/>
  <c r="M46" i="8" s="1"/>
  <c r="U46" i="8" s="1"/>
  <c r="C47" i="5"/>
  <c r="M47" i="5" s="1"/>
  <c r="T47" i="5" s="1"/>
  <c r="C47" i="6"/>
  <c r="M47" i="6" s="1"/>
  <c r="U47" i="6" s="1"/>
  <c r="C47" i="4"/>
  <c r="M47" i="4" s="1"/>
  <c r="U47" i="4" s="1"/>
  <c r="C46" i="1"/>
  <c r="M46" i="1" s="1"/>
  <c r="U46" i="1" s="1"/>
  <c r="C13" i="8"/>
  <c r="M13" i="8" s="1"/>
  <c r="U13" i="8" s="1"/>
  <c r="C14" i="5"/>
  <c r="M14" i="5" s="1"/>
  <c r="T14" i="5" s="1"/>
  <c r="C14" i="6"/>
  <c r="M14" i="6" s="1"/>
  <c r="U14" i="6" s="1"/>
  <c r="C14" i="4"/>
  <c r="M14" i="4" s="1"/>
  <c r="U14" i="4" s="1"/>
  <c r="C13" i="1"/>
  <c r="M13" i="1" s="1"/>
  <c r="U13" i="1" s="1"/>
  <c r="L66" i="3"/>
  <c r="C49" i="8"/>
  <c r="M49" i="8" s="1"/>
  <c r="U49" i="8" s="1"/>
  <c r="C50" i="4"/>
  <c r="M50" i="4" s="1"/>
  <c r="U50" i="4" s="1"/>
  <c r="C50" i="5"/>
  <c r="M50" i="5" s="1"/>
  <c r="T50" i="5" s="1"/>
  <c r="C50" i="6"/>
  <c r="M50" i="6" s="1"/>
  <c r="U50" i="6" s="1"/>
  <c r="C49" i="1"/>
  <c r="M49" i="1" s="1"/>
  <c r="U49" i="1" s="1"/>
  <c r="C32" i="8"/>
  <c r="M32" i="8" s="1"/>
  <c r="U32" i="8" s="1"/>
  <c r="C33" i="4"/>
  <c r="M33" i="4" s="1"/>
  <c r="U33" i="4" s="1"/>
  <c r="C33" i="5"/>
  <c r="M33" i="5" s="1"/>
  <c r="T33" i="5" s="1"/>
  <c r="C33" i="6"/>
  <c r="M33" i="6" s="1"/>
  <c r="U33" i="6" s="1"/>
  <c r="C32" i="1"/>
  <c r="M32" i="1" s="1"/>
  <c r="U32" i="1" s="1"/>
  <c r="C23" i="8"/>
  <c r="M23" i="8" s="1"/>
  <c r="U23" i="8" s="1"/>
  <c r="C24" i="5"/>
  <c r="M24" i="5" s="1"/>
  <c r="T24" i="5" s="1"/>
  <c r="C24" i="6"/>
  <c r="M24" i="6" s="1"/>
  <c r="U24" i="6" s="1"/>
  <c r="C24" i="4"/>
  <c r="M24" i="4" s="1"/>
  <c r="U24" i="4" s="1"/>
  <c r="C23" i="1"/>
  <c r="M23" i="1" s="1"/>
  <c r="U23" i="1" s="1"/>
  <c r="M6" i="1"/>
  <c r="M7" i="5"/>
  <c r="C17" i="8"/>
  <c r="M17" i="8" s="1"/>
  <c r="U17" i="8" s="1"/>
  <c r="C18" i="4"/>
  <c r="M18" i="4" s="1"/>
  <c r="U18" i="4" s="1"/>
  <c r="C18" i="5"/>
  <c r="M18" i="5" s="1"/>
  <c r="T18" i="5" s="1"/>
  <c r="C18" i="6"/>
  <c r="M18" i="6" s="1"/>
  <c r="U18" i="6" s="1"/>
  <c r="C17" i="1"/>
  <c r="M17" i="1" s="1"/>
  <c r="U17" i="1" s="1"/>
  <c r="C16" i="8"/>
  <c r="M16" i="8" s="1"/>
  <c r="U16" i="8" s="1"/>
  <c r="C17" i="5"/>
  <c r="M17" i="5" s="1"/>
  <c r="T17" i="5" s="1"/>
  <c r="C17" i="4"/>
  <c r="M17" i="4" s="1"/>
  <c r="U17" i="4" s="1"/>
  <c r="C17" i="6"/>
  <c r="M17" i="6" s="1"/>
  <c r="U17" i="6" s="1"/>
  <c r="C16" i="1"/>
  <c r="M16" i="1" s="1"/>
  <c r="U16" i="1" s="1"/>
  <c r="C15" i="8"/>
  <c r="M15" i="8" s="1"/>
  <c r="U15" i="8" s="1"/>
  <c r="C16" i="5"/>
  <c r="M16" i="5" s="1"/>
  <c r="T16" i="5" s="1"/>
  <c r="C16" i="6"/>
  <c r="M16" i="6" s="1"/>
  <c r="U16" i="6" s="1"/>
  <c r="C16" i="4"/>
  <c r="M16" i="4" s="1"/>
  <c r="U16" i="4" s="1"/>
  <c r="C15" i="1"/>
  <c r="M15" i="1" s="1"/>
  <c r="U15" i="1" s="1"/>
  <c r="C54" i="8"/>
  <c r="M54" i="8" s="1"/>
  <c r="U54" i="8" s="1"/>
  <c r="C55" i="5"/>
  <c r="M55" i="5" s="1"/>
  <c r="T55" i="5" s="1"/>
  <c r="C55" i="6"/>
  <c r="M55" i="6" s="1"/>
  <c r="U55" i="6" s="1"/>
  <c r="C55" i="4"/>
  <c r="M55" i="4" s="1"/>
  <c r="U55" i="4" s="1"/>
  <c r="C54" i="1"/>
  <c r="M54" i="1" s="1"/>
  <c r="U54" i="1" s="1"/>
  <c r="M7" i="6"/>
  <c r="K57" i="2"/>
  <c r="I57" i="2"/>
  <c r="J57" i="2" s="1"/>
  <c r="I55" i="2"/>
  <c r="J55" i="2" s="1"/>
  <c r="K55" i="2"/>
  <c r="K20" i="2"/>
  <c r="I19" i="2"/>
  <c r="J19" i="2" s="1"/>
  <c r="K19" i="2"/>
  <c r="I20" i="2"/>
  <c r="J20" i="2" s="1"/>
  <c r="K26" i="2"/>
  <c r="J44" i="2"/>
  <c r="H26" i="2"/>
  <c r="J26" i="2" s="1"/>
  <c r="K58" i="2"/>
  <c r="I58" i="2"/>
  <c r="H58" i="2"/>
  <c r="H52" i="2"/>
  <c r="I52" i="2"/>
  <c r="K52" i="2"/>
  <c r="K47" i="2"/>
  <c r="I47" i="2"/>
  <c r="H47" i="2"/>
  <c r="K15" i="2"/>
  <c r="I15" i="2"/>
  <c r="H15" i="2"/>
  <c r="K61" i="2"/>
  <c r="I61" i="2"/>
  <c r="H61" i="2"/>
  <c r="I25" i="2"/>
  <c r="H25" i="2"/>
  <c r="K25" i="2"/>
  <c r="C68" i="2"/>
  <c r="F8" i="2"/>
  <c r="K27" i="2"/>
  <c r="I27" i="2"/>
  <c r="H27" i="2"/>
  <c r="K50" i="2"/>
  <c r="H50" i="2"/>
  <c r="I50" i="2"/>
  <c r="K34" i="2"/>
  <c r="H34" i="2"/>
  <c r="I34" i="2"/>
  <c r="K21" i="2"/>
  <c r="I21" i="2"/>
  <c r="H21" i="2"/>
  <c r="K43" i="2"/>
  <c r="I43" i="2"/>
  <c r="H43" i="2"/>
  <c r="I41" i="2"/>
  <c r="H41" i="2"/>
  <c r="K41" i="2"/>
  <c r="K35" i="2"/>
  <c r="I35" i="2"/>
  <c r="H35" i="2"/>
  <c r="K32" i="2"/>
  <c r="I32" i="2"/>
  <c r="H32" i="2"/>
  <c r="I54" i="2"/>
  <c r="H54" i="2"/>
  <c r="K54" i="2"/>
  <c r="K29" i="2"/>
  <c r="I29" i="2"/>
  <c r="H29" i="2"/>
  <c r="K51" i="2"/>
  <c r="I51" i="2"/>
  <c r="H51" i="2"/>
  <c r="K23" i="2"/>
  <c r="I23" i="2"/>
  <c r="H23" i="2"/>
  <c r="K63" i="2"/>
  <c r="I63" i="2"/>
  <c r="H63" i="2"/>
  <c r="I33" i="2"/>
  <c r="H33" i="2"/>
  <c r="K33" i="2"/>
  <c r="I9" i="2"/>
  <c r="H9" i="2"/>
  <c r="K9" i="2"/>
  <c r="H14" i="2"/>
  <c r="I14" i="2"/>
  <c r="K14" i="2"/>
  <c r="K53" i="2"/>
  <c r="I53" i="2"/>
  <c r="H53" i="2"/>
  <c r="K59" i="2"/>
  <c r="I59" i="2"/>
  <c r="H59" i="2"/>
  <c r="K24" i="2"/>
  <c r="I24" i="2"/>
  <c r="H24" i="2"/>
  <c r="K45" i="2"/>
  <c r="I45" i="2"/>
  <c r="H45" i="2"/>
  <c r="K10" i="2"/>
  <c r="H10" i="2"/>
  <c r="I10" i="2"/>
  <c r="H38" i="2"/>
  <c r="I38" i="2"/>
  <c r="K38" i="2"/>
  <c r="H46" i="2"/>
  <c r="I46" i="2"/>
  <c r="K46" i="2"/>
  <c r="I49" i="2"/>
  <c r="H49" i="2"/>
  <c r="K49" i="2"/>
  <c r="H28" i="2"/>
  <c r="I28" i="2"/>
  <c r="K28" i="2"/>
  <c r="K16" i="2"/>
  <c r="I16" i="2"/>
  <c r="H16" i="2"/>
  <c r="K39" i="2"/>
  <c r="I39" i="2"/>
  <c r="H39" i="2"/>
  <c r="I17" i="2"/>
  <c r="H17" i="2"/>
  <c r="K17" i="2"/>
  <c r="K64" i="2"/>
  <c r="I64" i="2"/>
  <c r="H64" i="2"/>
  <c r="K11" i="2"/>
  <c r="I11" i="2"/>
  <c r="H11" i="2"/>
  <c r="H12" i="2"/>
  <c r="I12" i="2"/>
  <c r="K12" i="2"/>
  <c r="K13" i="2"/>
  <c r="H13" i="2"/>
  <c r="I13" i="2"/>
  <c r="K56" i="2"/>
  <c r="I56" i="2"/>
  <c r="H56" i="2"/>
  <c r="I22" i="2"/>
  <c r="H22" i="2"/>
  <c r="K22" i="2"/>
  <c r="H60" i="2"/>
  <c r="K60" i="2"/>
  <c r="I60" i="2"/>
  <c r="K40" i="2"/>
  <c r="I40" i="2"/>
  <c r="H40" i="2"/>
  <c r="I30" i="2"/>
  <c r="H30" i="2"/>
  <c r="K30" i="2"/>
  <c r="K48" i="2"/>
  <c r="I48" i="2"/>
  <c r="H48" i="2"/>
  <c r="K31" i="2"/>
  <c r="I31" i="2"/>
  <c r="H31" i="2"/>
  <c r="K42" i="2"/>
  <c r="I42" i="2"/>
  <c r="H42" i="2"/>
  <c r="K18" i="2"/>
  <c r="I18" i="2"/>
  <c r="H18" i="2"/>
  <c r="H36" i="2"/>
  <c r="K36" i="2"/>
  <c r="I36" i="2"/>
  <c r="I62" i="2"/>
  <c r="H62" i="2"/>
  <c r="K62" i="2"/>
  <c r="K37" i="2"/>
  <c r="I37" i="2"/>
  <c r="H37" i="2"/>
  <c r="C64" i="7" l="1"/>
  <c r="M65" i="1"/>
  <c r="U6" i="1"/>
  <c r="U65" i="1" s="1"/>
  <c r="C65" i="1"/>
  <c r="C65" i="8"/>
  <c r="M65" i="8"/>
  <c r="U6" i="8"/>
  <c r="U65" i="8" s="1"/>
  <c r="C64" i="6"/>
  <c r="M64" i="6"/>
  <c r="U7" i="6"/>
  <c r="U64" i="6" s="1"/>
  <c r="C64" i="5"/>
  <c r="C64" i="4"/>
  <c r="T7" i="5"/>
  <c r="T64" i="5" s="1"/>
  <c r="M64" i="5"/>
  <c r="U7" i="4"/>
  <c r="U64" i="4" s="1"/>
  <c r="M64" i="4"/>
  <c r="J29" i="2"/>
  <c r="J64" i="2"/>
  <c r="J49" i="2"/>
  <c r="J59" i="2"/>
  <c r="J45" i="2"/>
  <c r="J33" i="2"/>
  <c r="J51" i="2"/>
  <c r="J41" i="2"/>
  <c r="J27" i="2"/>
  <c r="J61" i="2"/>
  <c r="J30" i="2"/>
  <c r="J18" i="2"/>
  <c r="J11" i="2"/>
  <c r="J9" i="2"/>
  <c r="J23" i="2"/>
  <c r="J21" i="2"/>
  <c r="J60" i="2"/>
  <c r="J37" i="2"/>
  <c r="J40" i="2"/>
  <c r="J22" i="2"/>
  <c r="J63" i="2"/>
  <c r="J31" i="2"/>
  <c r="J16" i="2"/>
  <c r="J32" i="2"/>
  <c r="J15" i="2"/>
  <c r="J48" i="2"/>
  <c r="J56" i="2"/>
  <c r="J38" i="2"/>
  <c r="J54" i="2"/>
  <c r="J36" i="2"/>
  <c r="J13" i="2"/>
  <c r="J10" i="2"/>
  <c r="J14" i="2"/>
  <c r="J34" i="2"/>
  <c r="K8" i="2"/>
  <c r="F68" i="2"/>
  <c r="I8" i="2"/>
  <c r="H8" i="2"/>
  <c r="J52" i="2"/>
  <c r="J62" i="2"/>
  <c r="J42" i="2"/>
  <c r="J12" i="2"/>
  <c r="J17" i="2"/>
  <c r="J46" i="2"/>
  <c r="J43" i="2"/>
  <c r="J58" i="2"/>
  <c r="J39" i="2"/>
  <c r="J28" i="2"/>
  <c r="J24" i="2"/>
  <c r="J53" i="2"/>
  <c r="J35" i="2"/>
  <c r="J50" i="2"/>
  <c r="J25" i="2"/>
  <c r="J47" i="2"/>
  <c r="J8" i="2" l="1"/>
  <c r="J68" i="2" s="1"/>
  <c r="K68" i="2"/>
  <c r="L44" i="2" l="1"/>
  <c r="B42" i="8" s="1"/>
  <c r="L19" i="2"/>
  <c r="B17" i="8" s="1"/>
  <c r="L20" i="2"/>
  <c r="B18" i="8" s="1"/>
  <c r="L55" i="2"/>
  <c r="B53" i="8" s="1"/>
  <c r="L57" i="2"/>
  <c r="B55" i="8" s="1"/>
  <c r="L26" i="2"/>
  <c r="B24" i="8" s="1"/>
  <c r="L23" i="2"/>
  <c r="B21" i="8" s="1"/>
  <c r="L53" i="2"/>
  <c r="B51" i="8" s="1"/>
  <c r="L41" i="2"/>
  <c r="B39" i="8" s="1"/>
  <c r="L27" i="2"/>
  <c r="B25" i="8" s="1"/>
  <c r="L34" i="2"/>
  <c r="B32" i="8" s="1"/>
  <c r="L59" i="2"/>
  <c r="L58" i="2"/>
  <c r="L29" i="2"/>
  <c r="B27" i="8" s="1"/>
  <c r="L54" i="2"/>
  <c r="B52" i="8" s="1"/>
  <c r="L21" i="2"/>
  <c r="B19" i="8" s="1"/>
  <c r="L61" i="2"/>
  <c r="L32" i="2"/>
  <c r="B30" i="8" s="1"/>
  <c r="L50" i="2"/>
  <c r="B48" i="8" s="1"/>
  <c r="L35" i="2"/>
  <c r="B33" i="8" s="1"/>
  <c r="L52" i="2"/>
  <c r="B50" i="8" s="1"/>
  <c r="L62" i="2"/>
  <c r="L28" i="2"/>
  <c r="B26" i="8" s="1"/>
  <c r="L36" i="2"/>
  <c r="B34" i="8" s="1"/>
  <c r="L25" i="2"/>
  <c r="B23" i="8" s="1"/>
  <c r="L47" i="2"/>
  <c r="B45" i="8" s="1"/>
  <c r="L37" i="2"/>
  <c r="B35" i="8" s="1"/>
  <c r="L18" i="2"/>
  <c r="B16" i="8" s="1"/>
  <c r="L33" i="2"/>
  <c r="B31" i="8" s="1"/>
  <c r="L15" i="2"/>
  <c r="B13" i="8" s="1"/>
  <c r="L22" i="2"/>
  <c r="B20" i="8" s="1"/>
  <c r="L31" i="2"/>
  <c r="B29" i="8" s="1"/>
  <c r="L12" i="2"/>
  <c r="B10" i="8" s="1"/>
  <c r="L40" i="2"/>
  <c r="B38" i="8" s="1"/>
  <c r="L9" i="2"/>
  <c r="B7" i="8" s="1"/>
  <c r="L48" i="2"/>
  <c r="B46" i="8" s="1"/>
  <c r="L42" i="2"/>
  <c r="B40" i="8" s="1"/>
  <c r="L43" i="2"/>
  <c r="B41" i="8" s="1"/>
  <c r="L13" i="2"/>
  <c r="B11" i="8" s="1"/>
  <c r="L64" i="2"/>
  <c r="L17" i="2"/>
  <c r="B15" i="8" s="1"/>
  <c r="L63" i="2"/>
  <c r="L56" i="2"/>
  <c r="B54" i="8" s="1"/>
  <c r="L30" i="2"/>
  <c r="B28" i="8" s="1"/>
  <c r="L11" i="2"/>
  <c r="B9" i="8" s="1"/>
  <c r="L39" i="2"/>
  <c r="B37" i="8" s="1"/>
  <c r="L46" i="2"/>
  <c r="B44" i="8" s="1"/>
  <c r="L16" i="2"/>
  <c r="B14" i="8" s="1"/>
  <c r="L51" i="2"/>
  <c r="B49" i="8" s="1"/>
  <c r="L38" i="2"/>
  <c r="B36" i="8" s="1"/>
  <c r="L60" i="2"/>
  <c r="L49" i="2"/>
  <c r="B47" i="8" s="1"/>
  <c r="L24" i="2"/>
  <c r="B22" i="8" s="1"/>
  <c r="L14" i="2"/>
  <c r="B12" i="8" s="1"/>
  <c r="L10" i="2"/>
  <c r="B8" i="8" s="1"/>
  <c r="L45" i="2"/>
  <c r="B43" i="8" s="1"/>
  <c r="L8" i="2"/>
  <c r="B6" i="8" s="1"/>
  <c r="D43" i="8" l="1"/>
  <c r="L43" i="8"/>
  <c r="T43" i="8" s="1"/>
  <c r="N43" i="8"/>
  <c r="L14" i="8"/>
  <c r="T14" i="8" s="1"/>
  <c r="N14" i="8"/>
  <c r="D14" i="8"/>
  <c r="B61" i="1"/>
  <c r="L61" i="1" s="1"/>
  <c r="T61" i="1" s="1"/>
  <c r="B61" i="8"/>
  <c r="L29" i="8"/>
  <c r="T29" i="8" s="1"/>
  <c r="N29" i="8"/>
  <c r="D29" i="8"/>
  <c r="D34" i="8"/>
  <c r="L34" i="8"/>
  <c r="T34" i="8" s="1"/>
  <c r="N34" i="8"/>
  <c r="L19" i="8"/>
  <c r="T19" i="8" s="1"/>
  <c r="N19" i="8"/>
  <c r="D19" i="8"/>
  <c r="L51" i="8"/>
  <c r="T51" i="8" s="1"/>
  <c r="N51" i="8"/>
  <c r="D51" i="8"/>
  <c r="D8" i="8"/>
  <c r="N8" i="8"/>
  <c r="L8" i="8"/>
  <c r="T8" i="8" s="1"/>
  <c r="L52" i="8"/>
  <c r="T52" i="8" s="1"/>
  <c r="D52" i="8"/>
  <c r="N52" i="8"/>
  <c r="L13" i="8"/>
  <c r="T13" i="8" s="1"/>
  <c r="N13" i="8"/>
  <c r="D13" i="8"/>
  <c r="L22" i="8"/>
  <c r="T22" i="8" s="1"/>
  <c r="N22" i="8"/>
  <c r="D22" i="8"/>
  <c r="D9" i="8"/>
  <c r="N9" i="8"/>
  <c r="L9" i="8"/>
  <c r="T9" i="8" s="1"/>
  <c r="L40" i="8"/>
  <c r="T40" i="8" s="1"/>
  <c r="D40" i="8"/>
  <c r="N40" i="8"/>
  <c r="L31" i="8"/>
  <c r="T31" i="8" s="1"/>
  <c r="N31" i="8"/>
  <c r="D31" i="8"/>
  <c r="L50" i="8"/>
  <c r="T50" i="8" s="1"/>
  <c r="N50" i="8"/>
  <c r="D50" i="8"/>
  <c r="B62" i="8"/>
  <c r="B62" i="1"/>
  <c r="N62" i="1" s="1"/>
  <c r="L55" i="8"/>
  <c r="T55" i="8" s="1"/>
  <c r="N55" i="8"/>
  <c r="D55" i="8"/>
  <c r="L26" i="8"/>
  <c r="T26" i="8" s="1"/>
  <c r="N26" i="8"/>
  <c r="D26" i="8"/>
  <c r="L41" i="8"/>
  <c r="T41" i="8" s="1"/>
  <c r="D41" i="8"/>
  <c r="N41" i="8"/>
  <c r="L47" i="8"/>
  <c r="T47" i="8" s="1"/>
  <c r="N47" i="8"/>
  <c r="D47" i="8"/>
  <c r="L46" i="8"/>
  <c r="T46" i="8" s="1"/>
  <c r="N46" i="8"/>
  <c r="D46" i="8"/>
  <c r="L16" i="8"/>
  <c r="T16" i="8" s="1"/>
  <c r="N16" i="8"/>
  <c r="D16" i="8"/>
  <c r="D33" i="8"/>
  <c r="L33" i="8"/>
  <c r="T33" i="8" s="1"/>
  <c r="N33" i="8"/>
  <c r="B56" i="1"/>
  <c r="D56" i="1" s="1"/>
  <c r="B56" i="8"/>
  <c r="D53" i="8"/>
  <c r="L53" i="8"/>
  <c r="T53" i="8" s="1"/>
  <c r="N53" i="8"/>
  <c r="L11" i="8"/>
  <c r="T11" i="8" s="1"/>
  <c r="D11" i="8"/>
  <c r="N11" i="8"/>
  <c r="D37" i="8"/>
  <c r="N37" i="8"/>
  <c r="L37" i="8"/>
  <c r="T37" i="8" s="1"/>
  <c r="L24" i="8"/>
  <c r="T24" i="8" s="1"/>
  <c r="D24" i="8"/>
  <c r="N24" i="8"/>
  <c r="B57" i="8"/>
  <c r="B57" i="1"/>
  <c r="L57" i="1" s="1"/>
  <c r="T57" i="1" s="1"/>
  <c r="L54" i="8"/>
  <c r="T54" i="8" s="1"/>
  <c r="N54" i="8"/>
  <c r="D54" i="8"/>
  <c r="L7" i="8"/>
  <c r="T7" i="8" s="1"/>
  <c r="D7" i="8"/>
  <c r="N7" i="8"/>
  <c r="N35" i="8"/>
  <c r="D35" i="8"/>
  <c r="L35" i="8"/>
  <c r="T35" i="8" s="1"/>
  <c r="D48" i="8"/>
  <c r="L48" i="8"/>
  <c r="T48" i="8" s="1"/>
  <c r="N48" i="8"/>
  <c r="N32" i="8"/>
  <c r="L32" i="8"/>
  <c r="T32" i="8" s="1"/>
  <c r="D32" i="8"/>
  <c r="L18" i="8"/>
  <c r="T18" i="8" s="1"/>
  <c r="N18" i="8"/>
  <c r="D18" i="8"/>
  <c r="D20" i="8"/>
  <c r="N20" i="8"/>
  <c r="L20" i="8"/>
  <c r="T20" i="8" s="1"/>
  <c r="D12" i="8"/>
  <c r="N12" i="8"/>
  <c r="L12" i="8"/>
  <c r="T12" i="8" s="1"/>
  <c r="B59" i="8"/>
  <c r="B59" i="1"/>
  <c r="D59" i="1" s="1"/>
  <c r="N28" i="8"/>
  <c r="L28" i="8"/>
  <c r="T28" i="8" s="1"/>
  <c r="D28" i="8"/>
  <c r="L36" i="8"/>
  <c r="T36" i="8" s="1"/>
  <c r="D36" i="8"/>
  <c r="N36" i="8"/>
  <c r="B60" i="1"/>
  <c r="D60" i="1" s="1"/>
  <c r="B60" i="8"/>
  <c r="D38" i="8"/>
  <c r="N38" i="8"/>
  <c r="L38" i="8"/>
  <c r="T38" i="8" s="1"/>
  <c r="L45" i="8"/>
  <c r="T45" i="8" s="1"/>
  <c r="N45" i="8"/>
  <c r="D45" i="8"/>
  <c r="D30" i="8"/>
  <c r="L30" i="8"/>
  <c r="T30" i="8" s="1"/>
  <c r="N30" i="8"/>
  <c r="N25" i="8"/>
  <c r="D25" i="8"/>
  <c r="L25" i="8"/>
  <c r="T25" i="8" s="1"/>
  <c r="N17" i="8"/>
  <c r="L17" i="8"/>
  <c r="T17" i="8" s="1"/>
  <c r="D17" i="8"/>
  <c r="L44" i="8"/>
  <c r="T44" i="8" s="1"/>
  <c r="D44" i="8"/>
  <c r="N44" i="8"/>
  <c r="L21" i="8"/>
  <c r="T21" i="8" s="1"/>
  <c r="N21" i="8"/>
  <c r="D21" i="8"/>
  <c r="L27" i="8"/>
  <c r="T27" i="8" s="1"/>
  <c r="D27" i="8"/>
  <c r="N27" i="8"/>
  <c r="L6" i="8"/>
  <c r="D6" i="8"/>
  <c r="N6" i="8"/>
  <c r="L49" i="8"/>
  <c r="T49" i="8" s="1"/>
  <c r="D49" i="8"/>
  <c r="N49" i="8"/>
  <c r="L15" i="8"/>
  <c r="T15" i="8" s="1"/>
  <c r="D15" i="8"/>
  <c r="N15" i="8"/>
  <c r="L10" i="8"/>
  <c r="T10" i="8" s="1"/>
  <c r="D10" i="8"/>
  <c r="N10" i="8"/>
  <c r="D23" i="8"/>
  <c r="L23" i="8"/>
  <c r="T23" i="8" s="1"/>
  <c r="N23" i="8"/>
  <c r="B58" i="8"/>
  <c r="B58" i="1"/>
  <c r="N58" i="1" s="1"/>
  <c r="L39" i="8"/>
  <c r="T39" i="8" s="1"/>
  <c r="N39" i="8"/>
  <c r="D39" i="8"/>
  <c r="L42" i="8"/>
  <c r="T42" i="8" s="1"/>
  <c r="N42" i="8"/>
  <c r="D42" i="8"/>
  <c r="D63" i="7"/>
  <c r="B62" i="4"/>
  <c r="D39" i="7"/>
  <c r="B39" i="4"/>
  <c r="D31" i="7"/>
  <c r="B31" i="4"/>
  <c r="D26" i="7"/>
  <c r="B26" i="4"/>
  <c r="B7" i="4"/>
  <c r="D16" i="7"/>
  <c r="B16" i="4"/>
  <c r="D11" i="7"/>
  <c r="B11" i="4"/>
  <c r="D24" i="7"/>
  <c r="B24" i="4"/>
  <c r="D61" i="7"/>
  <c r="B60" i="4"/>
  <c r="D40" i="7"/>
  <c r="B40" i="4"/>
  <c r="D43" i="7"/>
  <c r="B43" i="4"/>
  <c r="D44" i="7"/>
  <c r="B44" i="4"/>
  <c r="D15" i="7"/>
  <c r="B15" i="4"/>
  <c r="D57" i="7"/>
  <c r="B63" i="4"/>
  <c r="D30" i="7"/>
  <c r="B30" i="4"/>
  <c r="D35" i="7"/>
  <c r="B35" i="4"/>
  <c r="D20" i="7"/>
  <c r="B20" i="4"/>
  <c r="D52" i="7"/>
  <c r="B52" i="4"/>
  <c r="D9" i="7"/>
  <c r="B9" i="4"/>
  <c r="D45" i="7"/>
  <c r="B45" i="4"/>
  <c r="D12" i="7"/>
  <c r="B12" i="4"/>
  <c r="D21" i="7"/>
  <c r="B21" i="4"/>
  <c r="D27" i="7"/>
  <c r="B27" i="4"/>
  <c r="D53" i="7"/>
  <c r="B53" i="4"/>
  <c r="D22" i="7"/>
  <c r="B22" i="4"/>
  <c r="D37" i="7"/>
  <c r="B37" i="4"/>
  <c r="D46" i="7"/>
  <c r="B46" i="4"/>
  <c r="D18" i="7"/>
  <c r="B18" i="4"/>
  <c r="D50" i="7"/>
  <c r="B50" i="4"/>
  <c r="D13" i="7"/>
  <c r="B13" i="4"/>
  <c r="D38" i="7"/>
  <c r="B38" i="4"/>
  <c r="D42" i="7"/>
  <c r="B42" i="4"/>
  <c r="D14" i="7"/>
  <c r="B14" i="4"/>
  <c r="D62" i="7"/>
  <c r="B61" i="4"/>
  <c r="D28" i="7"/>
  <c r="B28" i="4"/>
  <c r="D25" i="7"/>
  <c r="B25" i="4"/>
  <c r="D23" i="7"/>
  <c r="B23" i="4"/>
  <c r="D10" i="7"/>
  <c r="B10" i="4"/>
  <c r="D41" i="7"/>
  <c r="B41" i="4"/>
  <c r="D32" i="7"/>
  <c r="B32" i="4"/>
  <c r="D51" i="7"/>
  <c r="B51" i="4"/>
  <c r="D58" i="7"/>
  <c r="B57" i="4"/>
  <c r="D56" i="7"/>
  <c r="B56" i="4"/>
  <c r="D48" i="7"/>
  <c r="B48" i="4"/>
  <c r="D29" i="7"/>
  <c r="B29" i="4"/>
  <c r="D47" i="7"/>
  <c r="B47" i="4"/>
  <c r="D17" i="7"/>
  <c r="B17" i="4"/>
  <c r="D34" i="7"/>
  <c r="B34" i="4"/>
  <c r="D59" i="7"/>
  <c r="B58" i="4"/>
  <c r="D54" i="7"/>
  <c r="B54" i="4"/>
  <c r="D60" i="7"/>
  <c r="B59" i="4"/>
  <c r="D55" i="7"/>
  <c r="B55" i="4"/>
  <c r="D8" i="7"/>
  <c r="B8" i="4"/>
  <c r="D36" i="7"/>
  <c r="B36" i="4"/>
  <c r="D49" i="7"/>
  <c r="B49" i="4"/>
  <c r="D33" i="7"/>
  <c r="B33" i="4"/>
  <c r="D19" i="7"/>
  <c r="B19" i="4"/>
  <c r="B14" i="1"/>
  <c r="L14" i="1" s="1"/>
  <c r="T14" i="1" s="1"/>
  <c r="B15" i="6"/>
  <c r="B15" i="5"/>
  <c r="N15" i="5" s="1"/>
  <c r="B63" i="6"/>
  <c r="B63" i="5"/>
  <c r="N63" i="5" s="1"/>
  <c r="B34" i="1"/>
  <c r="D34" i="1" s="1"/>
  <c r="B35" i="6"/>
  <c r="B35" i="5"/>
  <c r="N35" i="5" s="1"/>
  <c r="B51" i="1"/>
  <c r="N51" i="1" s="1"/>
  <c r="B52" i="5"/>
  <c r="N52" i="5" s="1"/>
  <c r="B52" i="6"/>
  <c r="B8" i="1"/>
  <c r="L8" i="1" s="1"/>
  <c r="T8" i="1" s="1"/>
  <c r="B9" i="5"/>
  <c r="N9" i="5" s="1"/>
  <c r="B9" i="6"/>
  <c r="B44" i="1"/>
  <c r="L44" i="1" s="1"/>
  <c r="T44" i="1" s="1"/>
  <c r="B45" i="5"/>
  <c r="N45" i="5" s="1"/>
  <c r="B45" i="6"/>
  <c r="B20" i="1"/>
  <c r="N20" i="1" s="1"/>
  <c r="B21" i="6"/>
  <c r="B21" i="5"/>
  <c r="N21" i="5" s="1"/>
  <c r="B26" i="1"/>
  <c r="L26" i="1" s="1"/>
  <c r="T26" i="1" s="1"/>
  <c r="B27" i="6"/>
  <c r="B27" i="5"/>
  <c r="N27" i="5" s="1"/>
  <c r="B21" i="1"/>
  <c r="D21" i="1" s="1"/>
  <c r="B22" i="6"/>
  <c r="B22" i="5"/>
  <c r="N22" i="5" s="1"/>
  <c r="B12" i="1"/>
  <c r="D12" i="1" s="1"/>
  <c r="B13" i="5"/>
  <c r="N13" i="5" s="1"/>
  <c r="B13" i="6"/>
  <c r="B37" i="1"/>
  <c r="N37" i="1" s="1"/>
  <c r="B38" i="5"/>
  <c r="N38" i="5" s="1"/>
  <c r="B38" i="6"/>
  <c r="B13" i="1"/>
  <c r="N13" i="1" s="1"/>
  <c r="B14" i="6"/>
  <c r="B14" i="5"/>
  <c r="N14" i="5" s="1"/>
  <c r="B61" i="6"/>
  <c r="B61" i="5"/>
  <c r="N61" i="5" s="1"/>
  <c r="B24" i="1"/>
  <c r="L24" i="1" s="1"/>
  <c r="T24" i="1" s="1"/>
  <c r="B25" i="6"/>
  <c r="B25" i="5"/>
  <c r="N25" i="5" s="1"/>
  <c r="B22" i="1"/>
  <c r="L22" i="1" s="1"/>
  <c r="T22" i="1" s="1"/>
  <c r="B23" i="6"/>
  <c r="B23" i="5"/>
  <c r="N23" i="5" s="1"/>
  <c r="B9" i="1"/>
  <c r="D9" i="1" s="1"/>
  <c r="B10" i="5"/>
  <c r="N10" i="5" s="1"/>
  <c r="B10" i="6"/>
  <c r="B40" i="1"/>
  <c r="N40" i="1" s="1"/>
  <c r="B41" i="6"/>
  <c r="B41" i="5"/>
  <c r="N41" i="5" s="1"/>
  <c r="B31" i="1"/>
  <c r="L31" i="1" s="1"/>
  <c r="T31" i="1" s="1"/>
  <c r="B32" i="5"/>
  <c r="N32" i="5" s="1"/>
  <c r="B32" i="6"/>
  <c r="B50" i="1"/>
  <c r="N50" i="1" s="1"/>
  <c r="B51" i="6"/>
  <c r="B51" i="5"/>
  <c r="N51" i="5" s="1"/>
  <c r="B57" i="6"/>
  <c r="B57" i="5"/>
  <c r="N57" i="5" s="1"/>
  <c r="B55" i="1"/>
  <c r="N55" i="1" s="1"/>
  <c r="B56" i="6"/>
  <c r="B56" i="5"/>
  <c r="N56" i="5" s="1"/>
  <c r="B47" i="1"/>
  <c r="L47" i="1" s="1"/>
  <c r="T47" i="1" s="1"/>
  <c r="B48" i="6"/>
  <c r="B48" i="5"/>
  <c r="N48" i="5" s="1"/>
  <c r="B28" i="1"/>
  <c r="N28" i="1" s="1"/>
  <c r="B29" i="6"/>
  <c r="B29" i="5"/>
  <c r="N29" i="5" s="1"/>
  <c r="B46" i="1"/>
  <c r="L46" i="1" s="1"/>
  <c r="T46" i="1" s="1"/>
  <c r="B47" i="6"/>
  <c r="B47" i="5"/>
  <c r="N47" i="5" s="1"/>
  <c r="B16" i="1"/>
  <c r="N16" i="1" s="1"/>
  <c r="B17" i="6"/>
  <c r="B17" i="5"/>
  <c r="N17" i="5" s="1"/>
  <c r="B33" i="1"/>
  <c r="L33" i="1" s="1"/>
  <c r="T33" i="1" s="1"/>
  <c r="B34" i="5"/>
  <c r="N34" i="5" s="1"/>
  <c r="B34" i="6"/>
  <c r="B58" i="5"/>
  <c r="N58" i="5" s="1"/>
  <c r="B58" i="6"/>
  <c r="B53" i="1"/>
  <c r="D53" i="1" s="1"/>
  <c r="B54" i="5"/>
  <c r="N54" i="5" s="1"/>
  <c r="B54" i="6"/>
  <c r="B59" i="5"/>
  <c r="N59" i="5" s="1"/>
  <c r="B59" i="6"/>
  <c r="B54" i="1"/>
  <c r="L54" i="1" s="1"/>
  <c r="T54" i="1" s="1"/>
  <c r="B55" i="5"/>
  <c r="N55" i="5" s="1"/>
  <c r="B55" i="6"/>
  <c r="B7" i="1"/>
  <c r="N7" i="1" s="1"/>
  <c r="B8" i="6"/>
  <c r="B8" i="5"/>
  <c r="N8" i="5" s="1"/>
  <c r="B35" i="1"/>
  <c r="N35" i="1" s="1"/>
  <c r="B36" i="5"/>
  <c r="N36" i="5" s="1"/>
  <c r="B36" i="6"/>
  <c r="B48" i="1"/>
  <c r="L48" i="1" s="1"/>
  <c r="T48" i="1" s="1"/>
  <c r="B49" i="6"/>
  <c r="B49" i="5"/>
  <c r="N49" i="5" s="1"/>
  <c r="B32" i="1"/>
  <c r="N32" i="1" s="1"/>
  <c r="B33" i="5"/>
  <c r="N33" i="5" s="1"/>
  <c r="B33" i="6"/>
  <c r="B18" i="1"/>
  <c r="D18" i="1" s="1"/>
  <c r="B19" i="5"/>
  <c r="N19" i="5" s="1"/>
  <c r="B19" i="6"/>
  <c r="B29" i="1"/>
  <c r="L29" i="1" s="1"/>
  <c r="T29" i="1" s="1"/>
  <c r="B30" i="6"/>
  <c r="B30" i="5"/>
  <c r="N30" i="5" s="1"/>
  <c r="B19" i="1"/>
  <c r="L19" i="1" s="1"/>
  <c r="T19" i="1" s="1"/>
  <c r="B20" i="5"/>
  <c r="N20" i="5" s="1"/>
  <c r="B20" i="6"/>
  <c r="B11" i="1"/>
  <c r="L11" i="1" s="1"/>
  <c r="T11" i="1" s="1"/>
  <c r="B12" i="6"/>
  <c r="B12" i="5"/>
  <c r="N12" i="5" s="1"/>
  <c r="B52" i="1"/>
  <c r="N52" i="1" s="1"/>
  <c r="B53" i="6"/>
  <c r="B53" i="5"/>
  <c r="N53" i="5" s="1"/>
  <c r="B41" i="1"/>
  <c r="N41" i="1" s="1"/>
  <c r="B42" i="6"/>
  <c r="B42" i="5"/>
  <c r="N42" i="5" s="1"/>
  <c r="B27" i="1"/>
  <c r="D27" i="1" s="1"/>
  <c r="B28" i="6"/>
  <c r="B28" i="5"/>
  <c r="N28" i="5" s="1"/>
  <c r="B36" i="1"/>
  <c r="L36" i="1" s="1"/>
  <c r="T36" i="1" s="1"/>
  <c r="B37" i="6"/>
  <c r="B37" i="5"/>
  <c r="N37" i="5" s="1"/>
  <c r="B62" i="6"/>
  <c r="B62" i="5"/>
  <c r="N62" i="5" s="1"/>
  <c r="B38" i="1"/>
  <c r="N38" i="1" s="1"/>
  <c r="B39" i="6"/>
  <c r="B39" i="5"/>
  <c r="N39" i="5" s="1"/>
  <c r="B45" i="1"/>
  <c r="D45" i="1" s="1"/>
  <c r="B46" i="5"/>
  <c r="N46" i="5" s="1"/>
  <c r="B46" i="6"/>
  <c r="B30" i="1"/>
  <c r="N30" i="1" s="1"/>
  <c r="B31" i="5"/>
  <c r="N31" i="5" s="1"/>
  <c r="B31" i="6"/>
  <c r="B25" i="1"/>
  <c r="N25" i="1" s="1"/>
  <c r="B26" i="5"/>
  <c r="N26" i="5" s="1"/>
  <c r="B26" i="6"/>
  <c r="B17" i="1"/>
  <c r="D17" i="1" s="1"/>
  <c r="B18" i="5"/>
  <c r="N18" i="5" s="1"/>
  <c r="B18" i="6"/>
  <c r="B43" i="1"/>
  <c r="L43" i="1" s="1"/>
  <c r="T43" i="1" s="1"/>
  <c r="B44" i="6"/>
  <c r="B44" i="5"/>
  <c r="N44" i="5" s="1"/>
  <c r="B6" i="1"/>
  <c r="N6" i="1" s="1"/>
  <c r="B7" i="5"/>
  <c r="B7" i="6"/>
  <c r="B49" i="1"/>
  <c r="D49" i="1" s="1"/>
  <c r="B50" i="6"/>
  <c r="B50" i="5"/>
  <c r="N50" i="5" s="1"/>
  <c r="B15" i="1"/>
  <c r="N15" i="1" s="1"/>
  <c r="B16" i="5"/>
  <c r="N16" i="5" s="1"/>
  <c r="B16" i="6"/>
  <c r="B10" i="1"/>
  <c r="N10" i="1" s="1"/>
  <c r="B11" i="5"/>
  <c r="N11" i="5" s="1"/>
  <c r="B11" i="6"/>
  <c r="B23" i="1"/>
  <c r="D23" i="1" s="1"/>
  <c r="B24" i="6"/>
  <c r="B24" i="5"/>
  <c r="N24" i="5" s="1"/>
  <c r="B60" i="5"/>
  <c r="N60" i="5" s="1"/>
  <c r="B60" i="6"/>
  <c r="B39" i="1"/>
  <c r="D39" i="1" s="1"/>
  <c r="B40" i="5"/>
  <c r="N40" i="5" s="1"/>
  <c r="B40" i="6"/>
  <c r="B42" i="1"/>
  <c r="D42" i="1" s="1"/>
  <c r="B43" i="6"/>
  <c r="B43" i="5"/>
  <c r="N43" i="5" s="1"/>
  <c r="L68" i="2"/>
  <c r="L34" i="1" l="1"/>
  <c r="T34" i="1" s="1"/>
  <c r="L60" i="1"/>
  <c r="T60" i="1" s="1"/>
  <c r="L12" i="1"/>
  <c r="T12" i="1" s="1"/>
  <c r="O40" i="8"/>
  <c r="P40" i="8" s="1"/>
  <c r="AG40" i="8" s="1"/>
  <c r="O51" i="8"/>
  <c r="P51" i="8" s="1"/>
  <c r="AG51" i="8" s="1"/>
  <c r="O31" i="8"/>
  <c r="P31" i="8" s="1"/>
  <c r="AG31" i="8" s="1"/>
  <c r="L30" i="1"/>
  <c r="T30" i="1" s="1"/>
  <c r="O16" i="8"/>
  <c r="P16" i="8" s="1"/>
  <c r="AG16" i="8" s="1"/>
  <c r="O23" i="8"/>
  <c r="P23" i="8" s="1"/>
  <c r="AG23" i="8" s="1"/>
  <c r="V28" i="8"/>
  <c r="E28" i="8"/>
  <c r="G28" i="8" s="1"/>
  <c r="H28" i="8" s="1"/>
  <c r="P53" i="8"/>
  <c r="AG53" i="8" s="1"/>
  <c r="O53" i="8"/>
  <c r="O25" i="8"/>
  <c r="P25" i="8"/>
  <c r="AG25" i="8" s="1"/>
  <c r="O48" i="8"/>
  <c r="P48" i="8"/>
  <c r="AG48" i="8" s="1"/>
  <c r="P41" i="8"/>
  <c r="AG41" i="8" s="1"/>
  <c r="O41" i="8"/>
  <c r="L40" i="1"/>
  <c r="T40" i="1" s="1"/>
  <c r="N58" i="8"/>
  <c r="O58" i="8" s="1"/>
  <c r="P58" i="8" s="1"/>
  <c r="AG58" i="8" s="1"/>
  <c r="D58" i="8"/>
  <c r="L58" i="8"/>
  <c r="T58" i="8" s="1"/>
  <c r="E15" i="8"/>
  <c r="G15" i="8" s="1"/>
  <c r="H15" i="8" s="1"/>
  <c r="T6" i="8"/>
  <c r="V44" i="8"/>
  <c r="E44" i="8"/>
  <c r="G44" i="8" s="1"/>
  <c r="H44" i="8" s="1"/>
  <c r="O30" i="8"/>
  <c r="P30" i="8" s="1"/>
  <c r="AG30" i="8" s="1"/>
  <c r="V38" i="8"/>
  <c r="E38" i="8"/>
  <c r="G38" i="8" s="1"/>
  <c r="H38" i="8" s="1"/>
  <c r="O28" i="8"/>
  <c r="P28" i="8" s="1"/>
  <c r="AG28" i="8" s="1"/>
  <c r="E20" i="8"/>
  <c r="G20" i="8" s="1"/>
  <c r="H20" i="8" s="1"/>
  <c r="V20" i="8"/>
  <c r="E54" i="8"/>
  <c r="G54" i="8" s="1"/>
  <c r="H54" i="8" s="1"/>
  <c r="V54" i="8"/>
  <c r="E53" i="8"/>
  <c r="G53" i="8" s="1"/>
  <c r="H53" i="8" s="1"/>
  <c r="V53" i="8"/>
  <c r="E41" i="8"/>
  <c r="G41" i="8" s="1"/>
  <c r="H41" i="8" s="1"/>
  <c r="V41" i="8"/>
  <c r="O8" i="8"/>
  <c r="P8" i="8"/>
  <c r="AG8" i="8" s="1"/>
  <c r="O34" i="8"/>
  <c r="P34" i="8" s="1"/>
  <c r="AG34" i="8" s="1"/>
  <c r="E14" i="8"/>
  <c r="G14" i="8" s="1"/>
  <c r="H14" i="8" s="1"/>
  <c r="V14" i="8"/>
  <c r="E24" i="8"/>
  <c r="G24" i="8" s="1"/>
  <c r="H24" i="8" s="1"/>
  <c r="V24" i="8"/>
  <c r="O19" i="8"/>
  <c r="P19" i="8" s="1"/>
  <c r="AG19" i="8" s="1"/>
  <c r="V15" i="8"/>
  <c r="O15" i="8"/>
  <c r="P15" i="8"/>
  <c r="AG15" i="8" s="1"/>
  <c r="P20" i="8"/>
  <c r="AG20" i="8" s="1"/>
  <c r="O20" i="8"/>
  <c r="N21" i="1"/>
  <c r="V21" i="1" s="1"/>
  <c r="AB21" i="1" s="1"/>
  <c r="D24" i="1"/>
  <c r="E24" i="1" s="1"/>
  <c r="G24" i="1" s="1"/>
  <c r="H24" i="1" s="1"/>
  <c r="E42" i="8"/>
  <c r="G42" i="8" s="1"/>
  <c r="H42" i="8" s="1"/>
  <c r="V42" i="8"/>
  <c r="O27" i="8"/>
  <c r="P27" i="8" s="1"/>
  <c r="AG27" i="8" s="1"/>
  <c r="L60" i="8"/>
  <c r="T60" i="8" s="1"/>
  <c r="N60" i="8"/>
  <c r="O60" i="8" s="1"/>
  <c r="P60" i="8" s="1"/>
  <c r="AG60" i="8" s="1"/>
  <c r="D60" i="8"/>
  <c r="V18" i="8"/>
  <c r="E18" i="8"/>
  <c r="G18" i="8" s="1"/>
  <c r="H18" i="8" s="1"/>
  <c r="E48" i="8"/>
  <c r="G48" i="8" s="1"/>
  <c r="H48" i="8" s="1"/>
  <c r="V48" i="8"/>
  <c r="P54" i="8"/>
  <c r="AG54" i="8" s="1"/>
  <c r="O54" i="8"/>
  <c r="O37" i="8"/>
  <c r="P37" i="8" s="1"/>
  <c r="AG37" i="8" s="1"/>
  <c r="L56" i="8"/>
  <c r="T56" i="8" s="1"/>
  <c r="D56" i="8"/>
  <c r="N56" i="8"/>
  <c r="E46" i="8"/>
  <c r="G46" i="8" s="1"/>
  <c r="H46" i="8" s="1"/>
  <c r="V46" i="8"/>
  <c r="N62" i="8"/>
  <c r="L62" i="8"/>
  <c r="T62" i="8" s="1"/>
  <c r="D62" i="8"/>
  <c r="V40" i="8"/>
  <c r="E40" i="8"/>
  <c r="G40" i="8" s="1"/>
  <c r="H40" i="8" s="1"/>
  <c r="E13" i="8"/>
  <c r="G13" i="8" s="1"/>
  <c r="H13" i="8" s="1"/>
  <c r="V13" i="8"/>
  <c r="E8" i="8"/>
  <c r="G8" i="8" s="1"/>
  <c r="H8" i="8" s="1"/>
  <c r="V8" i="8"/>
  <c r="O14" i="8"/>
  <c r="P14" i="8" s="1"/>
  <c r="AG14" i="8" s="1"/>
  <c r="V7" i="8"/>
  <c r="E7" i="8"/>
  <c r="G7" i="8" s="1"/>
  <c r="H7" i="8" s="1"/>
  <c r="V22" i="8"/>
  <c r="E22" i="8"/>
  <c r="G22" i="8" s="1"/>
  <c r="H22" i="8" s="1"/>
  <c r="O44" i="8"/>
  <c r="P44" i="8"/>
  <c r="AG44" i="8" s="1"/>
  <c r="O42" i="8"/>
  <c r="P42" i="8"/>
  <c r="AG42" i="8" s="1"/>
  <c r="P49" i="8"/>
  <c r="AG49" i="8" s="1"/>
  <c r="O49" i="8"/>
  <c r="V27" i="8"/>
  <c r="E27" i="8"/>
  <c r="G27" i="8" s="1"/>
  <c r="H27" i="8" s="1"/>
  <c r="V17" i="8"/>
  <c r="E17" i="8"/>
  <c r="G17" i="8" s="1"/>
  <c r="H17" i="8" s="1"/>
  <c r="V30" i="8"/>
  <c r="E30" i="8"/>
  <c r="G30" i="8" s="1"/>
  <c r="H30" i="8" s="1"/>
  <c r="L59" i="8"/>
  <c r="T59" i="8" s="1"/>
  <c r="N59" i="8"/>
  <c r="D59" i="8"/>
  <c r="P18" i="8"/>
  <c r="AG18" i="8" s="1"/>
  <c r="O18" i="8"/>
  <c r="V37" i="8"/>
  <c r="E37" i="8"/>
  <c r="G37" i="8" s="1"/>
  <c r="H37" i="8" s="1"/>
  <c r="P46" i="8"/>
  <c r="AG46" i="8" s="1"/>
  <c r="O46" i="8"/>
  <c r="E26" i="8"/>
  <c r="G26" i="8" s="1"/>
  <c r="H26" i="8" s="1"/>
  <c r="V26" i="8"/>
  <c r="E50" i="8"/>
  <c r="G50" i="8" s="1"/>
  <c r="H50" i="8" s="1"/>
  <c r="V50" i="8"/>
  <c r="O13" i="8"/>
  <c r="P13" i="8" s="1"/>
  <c r="AG13" i="8" s="1"/>
  <c r="E51" i="8"/>
  <c r="G51" i="8" s="1"/>
  <c r="H51" i="8" s="1"/>
  <c r="V51" i="8"/>
  <c r="E34" i="8"/>
  <c r="G34" i="8" s="1"/>
  <c r="H34" i="8" s="1"/>
  <c r="V34" i="8"/>
  <c r="V25" i="8"/>
  <c r="E25" i="8"/>
  <c r="G25" i="8" s="1"/>
  <c r="H25" i="8" s="1"/>
  <c r="L21" i="1"/>
  <c r="T21" i="1" s="1"/>
  <c r="D44" i="1"/>
  <c r="E44" i="1" s="1"/>
  <c r="G44" i="1" s="1"/>
  <c r="H44" i="1" s="1"/>
  <c r="E23" i="8"/>
  <c r="G23" i="8" s="1"/>
  <c r="H23" i="8" s="1"/>
  <c r="V23" i="8"/>
  <c r="E49" i="8"/>
  <c r="G49" i="8" s="1"/>
  <c r="H49" i="8" s="1"/>
  <c r="V49" i="8"/>
  <c r="E45" i="8"/>
  <c r="G45" i="8" s="1"/>
  <c r="H45" i="8" s="1"/>
  <c r="V45" i="8"/>
  <c r="P36" i="8"/>
  <c r="AG36" i="8" s="1"/>
  <c r="O36" i="8"/>
  <c r="V35" i="8"/>
  <c r="E35" i="8"/>
  <c r="G35" i="8" s="1"/>
  <c r="H35" i="8" s="1"/>
  <c r="O11" i="8"/>
  <c r="P11" i="8" s="1"/>
  <c r="AG11" i="8" s="1"/>
  <c r="O33" i="8"/>
  <c r="P33" i="8"/>
  <c r="AG33" i="8" s="1"/>
  <c r="P26" i="8"/>
  <c r="AG26" i="8" s="1"/>
  <c r="O26" i="8"/>
  <c r="P50" i="8"/>
  <c r="AG50" i="8" s="1"/>
  <c r="O50" i="8"/>
  <c r="E29" i="8"/>
  <c r="G29" i="8" s="1"/>
  <c r="H29" i="8" s="1"/>
  <c r="V29" i="8"/>
  <c r="O43" i="8"/>
  <c r="P43" i="8"/>
  <c r="AG43" i="8" s="1"/>
  <c r="P6" i="8"/>
  <c r="AG6" i="8" s="1"/>
  <c r="O6" i="8"/>
  <c r="E16" i="8"/>
  <c r="G16" i="8" s="1"/>
  <c r="H16" i="8" s="1"/>
  <c r="V16" i="8"/>
  <c r="O55" i="8"/>
  <c r="P55" i="8"/>
  <c r="AG55" i="8" s="1"/>
  <c r="P38" i="8"/>
  <c r="AG38" i="8" s="1"/>
  <c r="O38" i="8"/>
  <c r="V39" i="8"/>
  <c r="E39" i="8"/>
  <c r="G39" i="8" s="1"/>
  <c r="H39" i="8" s="1"/>
  <c r="O10" i="8"/>
  <c r="P10" i="8"/>
  <c r="AG10" i="8" s="1"/>
  <c r="E21" i="8"/>
  <c r="G21" i="8" s="1"/>
  <c r="H21" i="8" s="1"/>
  <c r="V21" i="8"/>
  <c r="O17" i="8"/>
  <c r="P17" i="8"/>
  <c r="AG17" i="8" s="1"/>
  <c r="O45" i="8"/>
  <c r="P45" i="8"/>
  <c r="AG45" i="8" s="1"/>
  <c r="E36" i="8"/>
  <c r="G36" i="8" s="1"/>
  <c r="H36" i="8" s="1"/>
  <c r="V36" i="8"/>
  <c r="V12" i="8"/>
  <c r="P12" i="8"/>
  <c r="AG12" i="8" s="1"/>
  <c r="O12" i="8"/>
  <c r="E32" i="8"/>
  <c r="G32" i="8" s="1"/>
  <c r="H32" i="8" s="1"/>
  <c r="V32" i="8"/>
  <c r="P35" i="8"/>
  <c r="AG35" i="8" s="1"/>
  <c r="O35" i="8"/>
  <c r="L57" i="8"/>
  <c r="T57" i="8" s="1"/>
  <c r="N57" i="8"/>
  <c r="D57" i="8"/>
  <c r="V11" i="8"/>
  <c r="E11" i="8"/>
  <c r="G11" i="8" s="1"/>
  <c r="H11" i="8" s="1"/>
  <c r="V47" i="8"/>
  <c r="E47" i="8"/>
  <c r="G47" i="8" s="1"/>
  <c r="H47" i="8" s="1"/>
  <c r="O9" i="8"/>
  <c r="P9" i="8"/>
  <c r="AG9" i="8" s="1"/>
  <c r="O52" i="8"/>
  <c r="P52" i="8" s="1"/>
  <c r="AG52" i="8" s="1"/>
  <c r="O29" i="8"/>
  <c r="P29" i="8"/>
  <c r="AG29" i="8" s="1"/>
  <c r="P32" i="8"/>
  <c r="AG32" i="8" s="1"/>
  <c r="O32" i="8"/>
  <c r="N61" i="8"/>
  <c r="L61" i="8"/>
  <c r="T61" i="8" s="1"/>
  <c r="D61" i="8"/>
  <c r="E6" i="8"/>
  <c r="G6" i="8" s="1"/>
  <c r="H6" i="8" s="1"/>
  <c r="V6" i="8"/>
  <c r="P22" i="8"/>
  <c r="AG22" i="8" s="1"/>
  <c r="O22" i="8"/>
  <c r="N14" i="1"/>
  <c r="O14" i="1" s="1"/>
  <c r="P14" i="1" s="1"/>
  <c r="AG14" i="1" s="1"/>
  <c r="D14" i="1"/>
  <c r="E14" i="1" s="1"/>
  <c r="G14" i="1" s="1"/>
  <c r="H14" i="1" s="1"/>
  <c r="P39" i="8"/>
  <c r="AG39" i="8" s="1"/>
  <c r="O39" i="8"/>
  <c r="V10" i="8"/>
  <c r="E10" i="8"/>
  <c r="G10" i="8" s="1"/>
  <c r="H10" i="8" s="1"/>
  <c r="B65" i="8"/>
  <c r="P21" i="8"/>
  <c r="AG21" i="8" s="1"/>
  <c r="O21" i="8"/>
  <c r="E12" i="8"/>
  <c r="G12" i="8" s="1"/>
  <c r="H12" i="8" s="1"/>
  <c r="O7" i="8"/>
  <c r="P7" i="8" s="1"/>
  <c r="AG7" i="8" s="1"/>
  <c r="P24" i="8"/>
  <c r="AG24" i="8" s="1"/>
  <c r="O24" i="8"/>
  <c r="E33" i="8"/>
  <c r="G33" i="8" s="1"/>
  <c r="H33" i="8" s="1"/>
  <c r="V33" i="8"/>
  <c r="P47" i="8"/>
  <c r="AG47" i="8" s="1"/>
  <c r="O47" i="8"/>
  <c r="V55" i="8"/>
  <c r="E55" i="8"/>
  <c r="G55" i="8" s="1"/>
  <c r="H55" i="8" s="1"/>
  <c r="V31" i="8"/>
  <c r="E31" i="8"/>
  <c r="G31" i="8" s="1"/>
  <c r="H31" i="8" s="1"/>
  <c r="E9" i="8"/>
  <c r="G9" i="8" s="1"/>
  <c r="H9" i="8" s="1"/>
  <c r="V9" i="8"/>
  <c r="V52" i="8"/>
  <c r="E52" i="8"/>
  <c r="G52" i="8" s="1"/>
  <c r="H52" i="8" s="1"/>
  <c r="V19" i="8"/>
  <c r="E19" i="8"/>
  <c r="G19" i="8" s="1"/>
  <c r="H19" i="8" s="1"/>
  <c r="E43" i="8"/>
  <c r="G43" i="8" s="1"/>
  <c r="H43" i="8" s="1"/>
  <c r="V43" i="8"/>
  <c r="L51" i="1"/>
  <c r="T51" i="1" s="1"/>
  <c r="N8" i="1"/>
  <c r="O8" i="1" s="1"/>
  <c r="N48" i="1"/>
  <c r="L42" i="1"/>
  <c r="T42" i="1" s="1"/>
  <c r="D29" i="1"/>
  <c r="L13" i="1"/>
  <c r="T13" i="1" s="1"/>
  <c r="D30" i="1"/>
  <c r="D54" i="1"/>
  <c r="N44" i="1"/>
  <c r="N47" i="1"/>
  <c r="P47" i="1" s="1"/>
  <c r="AG47" i="1" s="1"/>
  <c r="N24" i="1"/>
  <c r="D51" i="1"/>
  <c r="D55" i="1"/>
  <c r="L23" i="1"/>
  <c r="T23" i="1" s="1"/>
  <c r="D58" i="1"/>
  <c r="N9" i="1"/>
  <c r="V9" i="1" s="1"/>
  <c r="D15" i="1"/>
  <c r="N53" i="1"/>
  <c r="V53" i="1" s="1"/>
  <c r="N17" i="1"/>
  <c r="V17" i="1" s="1"/>
  <c r="D50" i="1"/>
  <c r="L18" i="1"/>
  <c r="T18" i="1" s="1"/>
  <c r="D40" i="1"/>
  <c r="V40" i="1" s="1"/>
  <c r="AB40" i="1" s="1"/>
  <c r="D48" i="1"/>
  <c r="L9" i="1"/>
  <c r="T9" i="1" s="1"/>
  <c r="L20" i="1"/>
  <c r="T20" i="1" s="1"/>
  <c r="N42" i="1"/>
  <c r="V42" i="1" s="1"/>
  <c r="AB42" i="1" s="1"/>
  <c r="L28" i="1"/>
  <c r="T28" i="1" s="1"/>
  <c r="D37" i="1"/>
  <c r="L35" i="1"/>
  <c r="T35" i="1" s="1"/>
  <c r="L37" i="1"/>
  <c r="T37" i="1" s="1"/>
  <c r="N49" i="1"/>
  <c r="V49" i="1" s="1"/>
  <c r="N18" i="1"/>
  <c r="V18" i="1" s="1"/>
  <c r="D7" i="1"/>
  <c r="L49" i="1"/>
  <c r="T49" i="1" s="1"/>
  <c r="L7" i="1"/>
  <c r="T7" i="1" s="1"/>
  <c r="D35" i="1"/>
  <c r="N34" i="1"/>
  <c r="V34" i="1" s="1"/>
  <c r="AB34" i="1" s="1"/>
  <c r="D46" i="1"/>
  <c r="E46" i="1" s="1"/>
  <c r="G46" i="1" s="1"/>
  <c r="H46" i="1" s="1"/>
  <c r="N56" i="1"/>
  <c r="V56" i="1" s="1"/>
  <c r="L50" i="1"/>
  <c r="T50" i="1" s="1"/>
  <c r="D26" i="1"/>
  <c r="L53" i="1"/>
  <c r="T53" i="1" s="1"/>
  <c r="N39" i="1"/>
  <c r="V39" i="1" s="1"/>
  <c r="D13" i="1"/>
  <c r="L17" i="1"/>
  <c r="T17" i="1" s="1"/>
  <c r="L38" i="1"/>
  <c r="T38" i="1" s="1"/>
  <c r="N26" i="1"/>
  <c r="D38" i="1"/>
  <c r="L6" i="1"/>
  <c r="T6" i="1" s="1"/>
  <c r="D6" i="1"/>
  <c r="N49" i="4"/>
  <c r="L49" i="4"/>
  <c r="T49" i="4" s="1"/>
  <c r="D49" i="4"/>
  <c r="L17" i="4"/>
  <c r="T17" i="4" s="1"/>
  <c r="D17" i="4"/>
  <c r="N17" i="4"/>
  <c r="L28" i="4"/>
  <c r="T28" i="4" s="1"/>
  <c r="N28" i="4"/>
  <c r="D28" i="4"/>
  <c r="L46" i="4"/>
  <c r="T46" i="4" s="1"/>
  <c r="N46" i="4"/>
  <c r="D46" i="4"/>
  <c r="D43" i="4"/>
  <c r="L43" i="4"/>
  <c r="T43" i="4" s="1"/>
  <c r="N43" i="4"/>
  <c r="E46" i="7"/>
  <c r="G46" i="7" s="1"/>
  <c r="H46" i="7" s="1"/>
  <c r="L25" i="1"/>
  <c r="T25" i="1" s="1"/>
  <c r="D28" i="1"/>
  <c r="V28" i="1" s="1"/>
  <c r="D31" i="1"/>
  <c r="N12" i="1"/>
  <c r="V12" i="1" s="1"/>
  <c r="AB12" i="1" s="1"/>
  <c r="D33" i="4"/>
  <c r="L33" i="4"/>
  <c r="T33" i="4" s="1"/>
  <c r="N33" i="4"/>
  <c r="D55" i="4"/>
  <c r="L55" i="4"/>
  <c r="T55" i="4" s="1"/>
  <c r="N55" i="4"/>
  <c r="D34" i="4"/>
  <c r="N34" i="4"/>
  <c r="L34" i="4"/>
  <c r="T34" i="4" s="1"/>
  <c r="L48" i="4"/>
  <c r="T48" i="4" s="1"/>
  <c r="N48" i="4"/>
  <c r="D48" i="4"/>
  <c r="L32" i="4"/>
  <c r="T32" i="4" s="1"/>
  <c r="D32" i="4"/>
  <c r="N32" i="4"/>
  <c r="L25" i="4"/>
  <c r="T25" i="4" s="1"/>
  <c r="N25" i="4"/>
  <c r="D25" i="4"/>
  <c r="L42" i="4"/>
  <c r="T42" i="4" s="1"/>
  <c r="D42" i="4"/>
  <c r="N42" i="4"/>
  <c r="L18" i="4"/>
  <c r="T18" i="4" s="1"/>
  <c r="D18" i="4"/>
  <c r="N18" i="4"/>
  <c r="L53" i="4"/>
  <c r="T53" i="4" s="1"/>
  <c r="N53" i="4"/>
  <c r="D53" i="4"/>
  <c r="L45" i="4"/>
  <c r="T45" i="4" s="1"/>
  <c r="N45" i="4"/>
  <c r="D45" i="4"/>
  <c r="D35" i="4"/>
  <c r="L35" i="4"/>
  <c r="T35" i="4" s="1"/>
  <c r="N35" i="4"/>
  <c r="N44" i="4"/>
  <c r="L44" i="4"/>
  <c r="T44" i="4" s="1"/>
  <c r="D44" i="4"/>
  <c r="L24" i="4"/>
  <c r="T24" i="4" s="1"/>
  <c r="N24" i="4"/>
  <c r="D24" i="4"/>
  <c r="L26" i="4"/>
  <c r="T26" i="4" s="1"/>
  <c r="N26" i="4"/>
  <c r="D26" i="4"/>
  <c r="D20" i="1"/>
  <c r="V20" i="1" s="1"/>
  <c r="AB20" i="1" s="1"/>
  <c r="D47" i="1"/>
  <c r="N29" i="1"/>
  <c r="N61" i="1"/>
  <c r="E33" i="7"/>
  <c r="G33" i="7" s="1"/>
  <c r="H33" i="7" s="1"/>
  <c r="E55" i="7"/>
  <c r="G55" i="7" s="1"/>
  <c r="H55" i="7" s="1"/>
  <c r="E34" i="7"/>
  <c r="G34" i="7" s="1"/>
  <c r="H34" i="7" s="1"/>
  <c r="E48" i="7"/>
  <c r="G48" i="7" s="1"/>
  <c r="H48" i="7" s="1"/>
  <c r="E32" i="7"/>
  <c r="G32" i="7" s="1"/>
  <c r="H32" i="7" s="1"/>
  <c r="E25" i="7"/>
  <c r="G25" i="7" s="1"/>
  <c r="H25" i="7" s="1"/>
  <c r="E42" i="7"/>
  <c r="G42" i="7" s="1"/>
  <c r="H42" i="7" s="1"/>
  <c r="E18" i="7"/>
  <c r="G18" i="7" s="1"/>
  <c r="H18" i="7" s="1"/>
  <c r="E53" i="7"/>
  <c r="G53" i="7" s="1"/>
  <c r="H53" i="7" s="1"/>
  <c r="E45" i="7"/>
  <c r="G45" i="7" s="1"/>
  <c r="H45" i="7" s="1"/>
  <c r="E35" i="7"/>
  <c r="G35" i="7" s="1"/>
  <c r="H35" i="7" s="1"/>
  <c r="E44" i="7"/>
  <c r="G44" i="7" s="1"/>
  <c r="H44" i="7" s="1"/>
  <c r="E24" i="7"/>
  <c r="G24" i="7" s="1"/>
  <c r="H24" i="7" s="1"/>
  <c r="E26" i="7"/>
  <c r="G26" i="7" s="1"/>
  <c r="H26" i="7" s="1"/>
  <c r="D59" i="4"/>
  <c r="L59" i="4"/>
  <c r="T59" i="4" s="1"/>
  <c r="N59" i="4"/>
  <c r="D41" i="4"/>
  <c r="N41" i="4"/>
  <c r="L41" i="4"/>
  <c r="T41" i="4" s="1"/>
  <c r="N27" i="4"/>
  <c r="D27" i="4"/>
  <c r="L27" i="4"/>
  <c r="T27" i="4" s="1"/>
  <c r="N11" i="4"/>
  <c r="D11" i="4"/>
  <c r="L11" i="4"/>
  <c r="T11" i="4" s="1"/>
  <c r="E49" i="7"/>
  <c r="G49" i="7" s="1"/>
  <c r="H49" i="7" s="1"/>
  <c r="E60" i="7"/>
  <c r="G60" i="7" s="1"/>
  <c r="H60" i="7" s="1"/>
  <c r="E17" i="7"/>
  <c r="G17" i="7" s="1"/>
  <c r="H17" i="7" s="1"/>
  <c r="E56" i="7"/>
  <c r="G56" i="7" s="1"/>
  <c r="H56" i="7" s="1"/>
  <c r="E41" i="7"/>
  <c r="G41" i="7" s="1"/>
  <c r="H41" i="7" s="1"/>
  <c r="E28" i="7"/>
  <c r="G28" i="7" s="1"/>
  <c r="H28" i="7" s="1"/>
  <c r="E38" i="7"/>
  <c r="G38" i="7" s="1"/>
  <c r="H38" i="7" s="1"/>
  <c r="E27" i="7"/>
  <c r="G27" i="7" s="1"/>
  <c r="H27" i="7" s="1"/>
  <c r="E30" i="7"/>
  <c r="G30" i="7" s="1"/>
  <c r="H30" i="7" s="1"/>
  <c r="E11" i="7"/>
  <c r="G11" i="7" s="1"/>
  <c r="H11" i="7" s="1"/>
  <c r="E31" i="7"/>
  <c r="G31" i="7" s="1"/>
  <c r="H31" i="7" s="1"/>
  <c r="N23" i="1"/>
  <c r="V23" i="1" s="1"/>
  <c r="AB23" i="1" s="1"/>
  <c r="L36" i="4"/>
  <c r="T36" i="4" s="1"/>
  <c r="D36" i="4"/>
  <c r="N36" i="4"/>
  <c r="L54" i="4"/>
  <c r="T54" i="4" s="1"/>
  <c r="N54" i="4"/>
  <c r="D54" i="4"/>
  <c r="L47" i="4"/>
  <c r="T47" i="4" s="1"/>
  <c r="D47" i="4"/>
  <c r="N47" i="4"/>
  <c r="N57" i="4"/>
  <c r="L57" i="4"/>
  <c r="T57" i="4" s="1"/>
  <c r="D57" i="4"/>
  <c r="L10" i="4"/>
  <c r="T10" i="4" s="1"/>
  <c r="D10" i="4"/>
  <c r="N10" i="4"/>
  <c r="L61" i="4"/>
  <c r="T61" i="4" s="1"/>
  <c r="N61" i="4"/>
  <c r="D61" i="4"/>
  <c r="L13" i="4"/>
  <c r="T13" i="4" s="1"/>
  <c r="D13" i="4"/>
  <c r="N13" i="4"/>
  <c r="D37" i="4"/>
  <c r="L37" i="4"/>
  <c r="T37" i="4" s="1"/>
  <c r="N37" i="4"/>
  <c r="D21" i="4"/>
  <c r="L21" i="4"/>
  <c r="T21" i="4" s="1"/>
  <c r="N21" i="4"/>
  <c r="N52" i="4"/>
  <c r="D52" i="4"/>
  <c r="L52" i="4"/>
  <c r="T52" i="4" s="1"/>
  <c r="L63" i="4"/>
  <c r="T63" i="4" s="1"/>
  <c r="D63" i="4"/>
  <c r="N63" i="4"/>
  <c r="D40" i="4"/>
  <c r="L40" i="4"/>
  <c r="T40" i="4" s="1"/>
  <c r="N40" i="4"/>
  <c r="L16" i="4"/>
  <c r="T16" i="4" s="1"/>
  <c r="D16" i="4"/>
  <c r="N16" i="4"/>
  <c r="L39" i="4"/>
  <c r="T39" i="4" s="1"/>
  <c r="N39" i="4"/>
  <c r="D39" i="4"/>
  <c r="L59" i="1"/>
  <c r="T59" i="1" s="1"/>
  <c r="N33" i="1"/>
  <c r="N54" i="1"/>
  <c r="L41" i="1"/>
  <c r="T41" i="1" s="1"/>
  <c r="E36" i="7"/>
  <c r="G36" i="7" s="1"/>
  <c r="H36" i="7" s="1"/>
  <c r="E54" i="7"/>
  <c r="G54" i="7" s="1"/>
  <c r="H54" i="7" s="1"/>
  <c r="E47" i="7"/>
  <c r="G47" i="7" s="1"/>
  <c r="H47" i="7" s="1"/>
  <c r="E58" i="7"/>
  <c r="G58" i="7" s="1"/>
  <c r="H58" i="7" s="1"/>
  <c r="E10" i="7"/>
  <c r="G10" i="7" s="1"/>
  <c r="H10" i="7" s="1"/>
  <c r="E62" i="7"/>
  <c r="G62" i="7" s="1"/>
  <c r="H62" i="7" s="1"/>
  <c r="E13" i="7"/>
  <c r="G13" i="7" s="1"/>
  <c r="H13" i="7" s="1"/>
  <c r="E37" i="7"/>
  <c r="G37" i="7" s="1"/>
  <c r="H37" i="7" s="1"/>
  <c r="E21" i="7"/>
  <c r="G21" i="7" s="1"/>
  <c r="H21" i="7" s="1"/>
  <c r="E52" i="7"/>
  <c r="G52" i="7" s="1"/>
  <c r="H52" i="7" s="1"/>
  <c r="E57" i="7"/>
  <c r="G57" i="7" s="1"/>
  <c r="H57" i="7" s="1"/>
  <c r="E40" i="7"/>
  <c r="G40" i="7" s="1"/>
  <c r="H40" i="7" s="1"/>
  <c r="E16" i="7"/>
  <c r="G16" i="7" s="1"/>
  <c r="H16" i="7" s="1"/>
  <c r="E39" i="7"/>
  <c r="G39" i="7" s="1"/>
  <c r="H39" i="7" s="1"/>
  <c r="L30" i="4"/>
  <c r="T30" i="4" s="1"/>
  <c r="N30" i="4"/>
  <c r="D30" i="4"/>
  <c r="E9" i="7"/>
  <c r="G9" i="7" s="1"/>
  <c r="H9" i="7" s="1"/>
  <c r="N19" i="4"/>
  <c r="L19" i="4"/>
  <c r="T19" i="4" s="1"/>
  <c r="D19" i="4"/>
  <c r="L8" i="4"/>
  <c r="T8" i="4" s="1"/>
  <c r="N8" i="4"/>
  <c r="D8" i="4"/>
  <c r="L58" i="4"/>
  <c r="T58" i="4" s="1"/>
  <c r="D58" i="4"/>
  <c r="N58" i="4"/>
  <c r="L29" i="4"/>
  <c r="T29" i="4" s="1"/>
  <c r="D29" i="4"/>
  <c r="N29" i="4"/>
  <c r="N51" i="4"/>
  <c r="D51" i="4"/>
  <c r="L51" i="4"/>
  <c r="T51" i="4" s="1"/>
  <c r="N23" i="4"/>
  <c r="D23" i="4"/>
  <c r="L23" i="4"/>
  <c r="T23" i="4" s="1"/>
  <c r="D14" i="4"/>
  <c r="L14" i="4"/>
  <c r="T14" i="4" s="1"/>
  <c r="N14" i="4"/>
  <c r="D50" i="4"/>
  <c r="N50" i="4"/>
  <c r="L50" i="4"/>
  <c r="T50" i="4" s="1"/>
  <c r="D22" i="4"/>
  <c r="L22" i="4"/>
  <c r="T22" i="4" s="1"/>
  <c r="N22" i="4"/>
  <c r="L12" i="4"/>
  <c r="T12" i="4" s="1"/>
  <c r="N12" i="4"/>
  <c r="D12" i="4"/>
  <c r="L20" i="4"/>
  <c r="T20" i="4" s="1"/>
  <c r="N20" i="4"/>
  <c r="D20" i="4"/>
  <c r="D15" i="4"/>
  <c r="L15" i="4"/>
  <c r="T15" i="4" s="1"/>
  <c r="N15" i="4"/>
  <c r="D60" i="4"/>
  <c r="L60" i="4"/>
  <c r="T60" i="4" s="1"/>
  <c r="N60" i="4"/>
  <c r="L7" i="4"/>
  <c r="D7" i="4"/>
  <c r="B64" i="4"/>
  <c r="N7" i="4"/>
  <c r="D62" i="4"/>
  <c r="N62" i="4"/>
  <c r="L62" i="4"/>
  <c r="T62" i="4" s="1"/>
  <c r="L56" i="4"/>
  <c r="T56" i="4" s="1"/>
  <c r="D56" i="4"/>
  <c r="N56" i="4"/>
  <c r="D38" i="4"/>
  <c r="L38" i="4"/>
  <c r="T38" i="4" s="1"/>
  <c r="N38" i="4"/>
  <c r="L9" i="4"/>
  <c r="T9" i="4" s="1"/>
  <c r="N9" i="4"/>
  <c r="D9" i="4"/>
  <c r="L31" i="4"/>
  <c r="T31" i="4" s="1"/>
  <c r="D31" i="4"/>
  <c r="N31" i="4"/>
  <c r="E43" i="7"/>
  <c r="G43" i="7" s="1"/>
  <c r="H43" i="7" s="1"/>
  <c r="D33" i="1"/>
  <c r="D62" i="1"/>
  <c r="D25" i="1"/>
  <c r="E19" i="7"/>
  <c r="G19" i="7" s="1"/>
  <c r="H19" i="7" s="1"/>
  <c r="E8" i="7"/>
  <c r="G8" i="7" s="1"/>
  <c r="H8" i="7" s="1"/>
  <c r="E59" i="7"/>
  <c r="G59" i="7" s="1"/>
  <c r="H59" i="7" s="1"/>
  <c r="E29" i="7"/>
  <c r="G29" i="7" s="1"/>
  <c r="H29" i="7" s="1"/>
  <c r="E51" i="7"/>
  <c r="G51" i="7" s="1"/>
  <c r="H51" i="7" s="1"/>
  <c r="E23" i="7"/>
  <c r="G23" i="7" s="1"/>
  <c r="H23" i="7" s="1"/>
  <c r="E14" i="7"/>
  <c r="G14" i="7" s="1"/>
  <c r="H14" i="7" s="1"/>
  <c r="E50" i="7"/>
  <c r="G50" i="7" s="1"/>
  <c r="H50" i="7" s="1"/>
  <c r="E22" i="7"/>
  <c r="G22" i="7" s="1"/>
  <c r="H22" i="7" s="1"/>
  <c r="E12" i="7"/>
  <c r="G12" i="7" s="1"/>
  <c r="H12" i="7" s="1"/>
  <c r="E20" i="7"/>
  <c r="G20" i="7" s="1"/>
  <c r="H20" i="7" s="1"/>
  <c r="E15" i="7"/>
  <c r="G15" i="7" s="1"/>
  <c r="H15" i="7" s="1"/>
  <c r="E61" i="7"/>
  <c r="G61" i="7" s="1"/>
  <c r="H61" i="7" s="1"/>
  <c r="D7" i="7"/>
  <c r="E63" i="7"/>
  <c r="G63" i="7" s="1"/>
  <c r="H63" i="7" s="1"/>
  <c r="L24" i="5"/>
  <c r="S24" i="5" s="1"/>
  <c r="D24" i="5"/>
  <c r="L7" i="6"/>
  <c r="D7" i="6"/>
  <c r="N7" i="6"/>
  <c r="B64" i="6"/>
  <c r="L31" i="6"/>
  <c r="T31" i="6" s="1"/>
  <c r="N31" i="6"/>
  <c r="V31" i="6" s="1"/>
  <c r="D31" i="6"/>
  <c r="L42" i="5"/>
  <c r="S42" i="5" s="1"/>
  <c r="D42" i="5"/>
  <c r="L30" i="5"/>
  <c r="S30" i="5" s="1"/>
  <c r="D30" i="5"/>
  <c r="L36" i="6"/>
  <c r="T36" i="6" s="1"/>
  <c r="N36" i="6"/>
  <c r="V36" i="6" s="1"/>
  <c r="D36" i="6"/>
  <c r="L54" i="6"/>
  <c r="T54" i="6" s="1"/>
  <c r="N54" i="6"/>
  <c r="V54" i="6" s="1"/>
  <c r="D54" i="6"/>
  <c r="D47" i="5"/>
  <c r="L47" i="5"/>
  <c r="S47" i="5" s="1"/>
  <c r="L13" i="6"/>
  <c r="T13" i="6" s="1"/>
  <c r="D13" i="6"/>
  <c r="N13" i="6"/>
  <c r="V13" i="6" s="1"/>
  <c r="L27" i="5"/>
  <c r="S27" i="5" s="1"/>
  <c r="D27" i="5"/>
  <c r="D16" i="6"/>
  <c r="N16" i="6"/>
  <c r="V16" i="6" s="1"/>
  <c r="L16" i="6"/>
  <c r="T16" i="6" s="1"/>
  <c r="L18" i="6"/>
  <c r="T18" i="6" s="1"/>
  <c r="D18" i="6"/>
  <c r="N18" i="6"/>
  <c r="V18" i="6" s="1"/>
  <c r="D42" i="6"/>
  <c r="L42" i="6"/>
  <c r="T42" i="6" s="1"/>
  <c r="N42" i="6"/>
  <c r="V42" i="6" s="1"/>
  <c r="L12" i="6"/>
  <c r="T12" i="6" s="1"/>
  <c r="D12" i="6"/>
  <c r="N12" i="6"/>
  <c r="V12" i="6" s="1"/>
  <c r="L33" i="6"/>
  <c r="T33" i="6" s="1"/>
  <c r="N33" i="6"/>
  <c r="V33" i="6" s="1"/>
  <c r="D33" i="6"/>
  <c r="L36" i="5"/>
  <c r="S36" i="5" s="1"/>
  <c r="D36" i="5"/>
  <c r="L55" i="5"/>
  <c r="S55" i="5" s="1"/>
  <c r="D55" i="5"/>
  <c r="L34" i="6"/>
  <c r="T34" i="6" s="1"/>
  <c r="D34" i="6"/>
  <c r="N34" i="6"/>
  <c r="V34" i="6" s="1"/>
  <c r="L57" i="5"/>
  <c r="S57" i="5" s="1"/>
  <c r="D57" i="5"/>
  <c r="L32" i="6"/>
  <c r="T32" i="6" s="1"/>
  <c r="N32" i="6"/>
  <c r="V32" i="6" s="1"/>
  <c r="D32" i="6"/>
  <c r="D25" i="5"/>
  <c r="L25" i="5"/>
  <c r="S25" i="5" s="1"/>
  <c r="L14" i="5"/>
  <c r="S14" i="5" s="1"/>
  <c r="D14" i="5"/>
  <c r="D45" i="6"/>
  <c r="L45" i="6"/>
  <c r="T45" i="6" s="1"/>
  <c r="N45" i="6"/>
  <c r="V45" i="6" s="1"/>
  <c r="L63" i="5"/>
  <c r="S63" i="5" s="1"/>
  <c r="D63" i="5"/>
  <c r="N59" i="1"/>
  <c r="V59" i="1" s="1"/>
  <c r="D61" i="1"/>
  <c r="N27" i="1"/>
  <c r="V27" i="1" s="1"/>
  <c r="AB27" i="1" s="1"/>
  <c r="L40" i="5"/>
  <c r="S40" i="5" s="1"/>
  <c r="D40" i="5"/>
  <c r="D16" i="5"/>
  <c r="L16" i="5"/>
  <c r="S16" i="5" s="1"/>
  <c r="D7" i="5"/>
  <c r="L7" i="5"/>
  <c r="B64" i="5"/>
  <c r="N7" i="5"/>
  <c r="L31" i="5"/>
  <c r="S31" i="5" s="1"/>
  <c r="D31" i="5"/>
  <c r="L37" i="6"/>
  <c r="T37" i="6" s="1"/>
  <c r="N37" i="6"/>
  <c r="V37" i="6" s="1"/>
  <c r="D37" i="6"/>
  <c r="L33" i="5"/>
  <c r="S33" i="5" s="1"/>
  <c r="D33" i="5"/>
  <c r="D54" i="5"/>
  <c r="L54" i="5"/>
  <c r="S54" i="5" s="1"/>
  <c r="L47" i="6"/>
  <c r="T47" i="6" s="1"/>
  <c r="N47" i="6"/>
  <c r="V47" i="6" s="1"/>
  <c r="D47" i="6"/>
  <c r="L48" i="6"/>
  <c r="T48" i="6" s="1"/>
  <c r="D48" i="6"/>
  <c r="N48" i="6"/>
  <c r="V48" i="6" s="1"/>
  <c r="N57" i="6"/>
  <c r="V57" i="6" s="1"/>
  <c r="D57" i="6"/>
  <c r="L57" i="6"/>
  <c r="T57" i="6" s="1"/>
  <c r="D32" i="5"/>
  <c r="L32" i="5"/>
  <c r="S32" i="5" s="1"/>
  <c r="L25" i="6"/>
  <c r="T25" i="6" s="1"/>
  <c r="N25" i="6"/>
  <c r="V25" i="6" s="1"/>
  <c r="D25" i="6"/>
  <c r="D14" i="6"/>
  <c r="L14" i="6"/>
  <c r="T14" i="6" s="1"/>
  <c r="N14" i="6"/>
  <c r="V14" i="6" s="1"/>
  <c r="L13" i="5"/>
  <c r="S13" i="5" s="1"/>
  <c r="D13" i="5"/>
  <c r="L27" i="6"/>
  <c r="T27" i="6" s="1"/>
  <c r="N27" i="6"/>
  <c r="V27" i="6" s="1"/>
  <c r="D27" i="6"/>
  <c r="L45" i="5"/>
  <c r="S45" i="5" s="1"/>
  <c r="D45" i="5"/>
  <c r="L63" i="6"/>
  <c r="T63" i="6" s="1"/>
  <c r="D63" i="6"/>
  <c r="N63" i="6"/>
  <c r="V63" i="6" s="1"/>
  <c r="D8" i="1"/>
  <c r="D43" i="1"/>
  <c r="D16" i="1"/>
  <c r="L27" i="1"/>
  <c r="T27" i="1" s="1"/>
  <c r="B65" i="1"/>
  <c r="L16" i="1"/>
  <c r="T16" i="1" s="1"/>
  <c r="N19" i="1"/>
  <c r="L15" i="1"/>
  <c r="T15" i="1" s="1"/>
  <c r="L32" i="1"/>
  <c r="T32" i="1" s="1"/>
  <c r="N45" i="1"/>
  <c r="V45" i="1" s="1"/>
  <c r="N57" i="1"/>
  <c r="L55" i="1"/>
  <c r="T55" i="1" s="1"/>
  <c r="N31" i="1"/>
  <c r="O31" i="1" s="1"/>
  <c r="D22" i="1"/>
  <c r="D41" i="1"/>
  <c r="L60" i="6"/>
  <c r="T60" i="6" s="1"/>
  <c r="N60" i="6"/>
  <c r="V60" i="6" s="1"/>
  <c r="D60" i="6"/>
  <c r="D11" i="6"/>
  <c r="N11" i="6"/>
  <c r="V11" i="6" s="1"/>
  <c r="L11" i="6"/>
  <c r="T11" i="6" s="1"/>
  <c r="L50" i="5"/>
  <c r="S50" i="5" s="1"/>
  <c r="D50" i="5"/>
  <c r="D44" i="5"/>
  <c r="L44" i="5"/>
  <c r="S44" i="5" s="1"/>
  <c r="D26" i="6"/>
  <c r="N26" i="6"/>
  <c r="V26" i="6" s="1"/>
  <c r="L26" i="6"/>
  <c r="T26" i="6" s="1"/>
  <c r="L46" i="6"/>
  <c r="T46" i="6" s="1"/>
  <c r="N46" i="6"/>
  <c r="V46" i="6" s="1"/>
  <c r="D46" i="6"/>
  <c r="L62" i="5"/>
  <c r="S62" i="5" s="1"/>
  <c r="D62" i="5"/>
  <c r="L53" i="5"/>
  <c r="S53" i="5" s="1"/>
  <c r="D53" i="5"/>
  <c r="L20" i="6"/>
  <c r="T20" i="6" s="1"/>
  <c r="D20" i="6"/>
  <c r="N20" i="6"/>
  <c r="V20" i="6" s="1"/>
  <c r="D19" i="6"/>
  <c r="L19" i="6"/>
  <c r="T19" i="6" s="1"/>
  <c r="N19" i="6"/>
  <c r="V19" i="6" s="1"/>
  <c r="D49" i="5"/>
  <c r="L49" i="5"/>
  <c r="S49" i="5" s="1"/>
  <c r="D8" i="5"/>
  <c r="L8" i="5"/>
  <c r="S8" i="5" s="1"/>
  <c r="N58" i="6"/>
  <c r="V58" i="6" s="1"/>
  <c r="L58" i="6"/>
  <c r="T58" i="6" s="1"/>
  <c r="D58" i="6"/>
  <c r="L17" i="5"/>
  <c r="S17" i="5" s="1"/>
  <c r="D17" i="5"/>
  <c r="L56" i="5"/>
  <c r="S56" i="5" s="1"/>
  <c r="D56" i="5"/>
  <c r="L51" i="5"/>
  <c r="S51" i="5" s="1"/>
  <c r="D51" i="5"/>
  <c r="D23" i="5"/>
  <c r="L23" i="5"/>
  <c r="S23" i="5" s="1"/>
  <c r="D61" i="5"/>
  <c r="L61" i="5"/>
  <c r="S61" i="5" s="1"/>
  <c r="L22" i="5"/>
  <c r="S22" i="5" s="1"/>
  <c r="D22" i="5"/>
  <c r="L21" i="5"/>
  <c r="S21" i="5" s="1"/>
  <c r="D21" i="5"/>
  <c r="L35" i="5"/>
  <c r="S35" i="5" s="1"/>
  <c r="D35" i="5"/>
  <c r="D52" i="1"/>
  <c r="D11" i="1"/>
  <c r="L62" i="1"/>
  <c r="T62" i="1" s="1"/>
  <c r="N43" i="1"/>
  <c r="D10" i="1"/>
  <c r="N36" i="1"/>
  <c r="L58" i="1"/>
  <c r="T58" i="1" s="1"/>
  <c r="D19" i="1"/>
  <c r="L39" i="1"/>
  <c r="T39" i="1" s="1"/>
  <c r="D32" i="1"/>
  <c r="N46" i="1"/>
  <c r="L45" i="1"/>
  <c r="T45" i="1" s="1"/>
  <c r="D57" i="1"/>
  <c r="L56" i="1"/>
  <c r="T56" i="1" s="1"/>
  <c r="N22" i="1"/>
  <c r="O22" i="1" s="1"/>
  <c r="N60" i="1"/>
  <c r="V60" i="1" s="1"/>
  <c r="AB60" i="1" s="1"/>
  <c r="L43" i="5"/>
  <c r="S43" i="5" s="1"/>
  <c r="D43" i="5"/>
  <c r="L44" i="6"/>
  <c r="T44" i="6" s="1"/>
  <c r="N44" i="6"/>
  <c r="V44" i="6" s="1"/>
  <c r="D44" i="6"/>
  <c r="D46" i="5"/>
  <c r="L46" i="5"/>
  <c r="S46" i="5" s="1"/>
  <c r="D62" i="6"/>
  <c r="N62" i="6"/>
  <c r="V62" i="6" s="1"/>
  <c r="L62" i="6"/>
  <c r="T62" i="6" s="1"/>
  <c r="D28" i="5"/>
  <c r="L28" i="5"/>
  <c r="S28" i="5" s="1"/>
  <c r="D20" i="5"/>
  <c r="L20" i="5"/>
  <c r="S20" i="5" s="1"/>
  <c r="D19" i="5"/>
  <c r="L19" i="5"/>
  <c r="S19" i="5" s="1"/>
  <c r="L59" i="6"/>
  <c r="T59" i="6" s="1"/>
  <c r="D59" i="6"/>
  <c r="N59" i="6"/>
  <c r="V59" i="6" s="1"/>
  <c r="L58" i="5"/>
  <c r="S58" i="5" s="1"/>
  <c r="D58" i="5"/>
  <c r="L17" i="6"/>
  <c r="T17" i="6" s="1"/>
  <c r="N17" i="6"/>
  <c r="V17" i="6" s="1"/>
  <c r="D17" i="6"/>
  <c r="L29" i="5"/>
  <c r="S29" i="5" s="1"/>
  <c r="D29" i="5"/>
  <c r="L41" i="5"/>
  <c r="S41" i="5" s="1"/>
  <c r="D41" i="5"/>
  <c r="L23" i="6"/>
  <c r="T23" i="6" s="1"/>
  <c r="D23" i="6"/>
  <c r="N23" i="6"/>
  <c r="V23" i="6" s="1"/>
  <c r="L61" i="6"/>
  <c r="T61" i="6" s="1"/>
  <c r="D61" i="6"/>
  <c r="N61" i="6"/>
  <c r="V61" i="6" s="1"/>
  <c r="W61" i="6" s="1"/>
  <c r="N38" i="6"/>
  <c r="V38" i="6" s="1"/>
  <c r="L38" i="6"/>
  <c r="T38" i="6" s="1"/>
  <c r="D38" i="6"/>
  <c r="L22" i="6"/>
  <c r="T22" i="6" s="1"/>
  <c r="D22" i="6"/>
  <c r="N22" i="6"/>
  <c r="V22" i="6" s="1"/>
  <c r="D9" i="6"/>
  <c r="L9" i="6"/>
  <c r="T9" i="6" s="1"/>
  <c r="N9" i="6"/>
  <c r="V9" i="6" s="1"/>
  <c r="D15" i="5"/>
  <c r="L15" i="5"/>
  <c r="S15" i="5" s="1"/>
  <c r="L39" i="5"/>
  <c r="S39" i="5" s="1"/>
  <c r="D39" i="5"/>
  <c r="D40" i="6"/>
  <c r="N40" i="6"/>
  <c r="V40" i="6" s="1"/>
  <c r="L40" i="6"/>
  <c r="T40" i="6" s="1"/>
  <c r="L39" i="6"/>
  <c r="T39" i="6" s="1"/>
  <c r="N39" i="6"/>
  <c r="V39" i="6" s="1"/>
  <c r="D39" i="6"/>
  <c r="L30" i="6"/>
  <c r="T30" i="6" s="1"/>
  <c r="D30" i="6"/>
  <c r="N30" i="6"/>
  <c r="V30" i="6" s="1"/>
  <c r="L48" i="5"/>
  <c r="S48" i="5" s="1"/>
  <c r="D48" i="5"/>
  <c r="L10" i="6"/>
  <c r="T10" i="6" s="1"/>
  <c r="N10" i="6"/>
  <c r="V10" i="6" s="1"/>
  <c r="D10" i="6"/>
  <c r="N52" i="6"/>
  <c r="V52" i="6" s="1"/>
  <c r="D52" i="6"/>
  <c r="L52" i="6"/>
  <c r="T52" i="6" s="1"/>
  <c r="L24" i="6"/>
  <c r="T24" i="6" s="1"/>
  <c r="N24" i="6"/>
  <c r="V24" i="6" s="1"/>
  <c r="D24" i="6"/>
  <c r="D18" i="5"/>
  <c r="L18" i="5"/>
  <c r="S18" i="5" s="1"/>
  <c r="D34" i="5"/>
  <c r="L34" i="5"/>
  <c r="S34" i="5" s="1"/>
  <c r="D10" i="5"/>
  <c r="L10" i="5"/>
  <c r="S10" i="5" s="1"/>
  <c r="D52" i="5"/>
  <c r="L52" i="5"/>
  <c r="S52" i="5" s="1"/>
  <c r="L52" i="1"/>
  <c r="T52" i="1" s="1"/>
  <c r="N11" i="1"/>
  <c r="L10" i="1"/>
  <c r="T10" i="1" s="1"/>
  <c r="D36" i="1"/>
  <c r="N43" i="6"/>
  <c r="V43" i="6" s="1"/>
  <c r="D43" i="6"/>
  <c r="L43" i="6"/>
  <c r="T43" i="6" s="1"/>
  <c r="D60" i="5"/>
  <c r="L60" i="5"/>
  <c r="S60" i="5" s="1"/>
  <c r="D11" i="5"/>
  <c r="L11" i="5"/>
  <c r="S11" i="5" s="1"/>
  <c r="L50" i="6"/>
  <c r="T50" i="6" s="1"/>
  <c r="D50" i="6"/>
  <c r="N50" i="6"/>
  <c r="V50" i="6" s="1"/>
  <c r="L26" i="5"/>
  <c r="S26" i="5" s="1"/>
  <c r="D26" i="5"/>
  <c r="D28" i="6"/>
  <c r="N28" i="6"/>
  <c r="V28" i="6" s="1"/>
  <c r="L28" i="6"/>
  <c r="T28" i="6" s="1"/>
  <c r="L53" i="6"/>
  <c r="T53" i="6" s="1"/>
  <c r="D53" i="6"/>
  <c r="N53" i="6"/>
  <c r="V53" i="6" s="1"/>
  <c r="D49" i="6"/>
  <c r="L49" i="6"/>
  <c r="T49" i="6" s="1"/>
  <c r="N49" i="6"/>
  <c r="V49" i="6" s="1"/>
  <c r="L8" i="6"/>
  <c r="T8" i="6" s="1"/>
  <c r="D8" i="6"/>
  <c r="N8" i="6"/>
  <c r="V8" i="6" s="1"/>
  <c r="D59" i="5"/>
  <c r="L59" i="5"/>
  <c r="S59" i="5" s="1"/>
  <c r="L29" i="6"/>
  <c r="T29" i="6" s="1"/>
  <c r="D29" i="6"/>
  <c r="N29" i="6"/>
  <c r="V29" i="6" s="1"/>
  <c r="L56" i="6"/>
  <c r="T56" i="6" s="1"/>
  <c r="D56" i="6"/>
  <c r="N56" i="6"/>
  <c r="V56" i="6" s="1"/>
  <c r="L51" i="6"/>
  <c r="T51" i="6" s="1"/>
  <c r="D51" i="6"/>
  <c r="N51" i="6"/>
  <c r="V51" i="6" s="1"/>
  <c r="N41" i="6"/>
  <c r="V41" i="6" s="1"/>
  <c r="L41" i="6"/>
  <c r="T41" i="6" s="1"/>
  <c r="D41" i="6"/>
  <c r="L38" i="5"/>
  <c r="S38" i="5" s="1"/>
  <c r="D38" i="5"/>
  <c r="N21" i="6"/>
  <c r="V21" i="6" s="1"/>
  <c r="L21" i="6"/>
  <c r="T21" i="6" s="1"/>
  <c r="D21" i="6"/>
  <c r="D9" i="5"/>
  <c r="L9" i="5"/>
  <c r="S9" i="5" s="1"/>
  <c r="L35" i="6"/>
  <c r="T35" i="6" s="1"/>
  <c r="N35" i="6"/>
  <c r="V35" i="6" s="1"/>
  <c r="D35" i="6"/>
  <c r="L15" i="6"/>
  <c r="T15" i="6" s="1"/>
  <c r="N15" i="6"/>
  <c r="V15" i="6" s="1"/>
  <c r="D15" i="6"/>
  <c r="D37" i="5"/>
  <c r="L37" i="5"/>
  <c r="S37" i="5" s="1"/>
  <c r="L12" i="5"/>
  <c r="S12" i="5" s="1"/>
  <c r="D12" i="5"/>
  <c r="D55" i="6"/>
  <c r="L55" i="6"/>
  <c r="T55" i="6" s="1"/>
  <c r="N55" i="6"/>
  <c r="V55" i="6" s="1"/>
  <c r="E42" i="1"/>
  <c r="G42" i="1" s="1"/>
  <c r="H42" i="1" s="1"/>
  <c r="P32" i="1"/>
  <c r="AG32" i="1" s="1"/>
  <c r="O32" i="1"/>
  <c r="P35" i="1"/>
  <c r="AG35" i="1" s="1"/>
  <c r="O35" i="1"/>
  <c r="E27" i="1"/>
  <c r="G27" i="1" s="1"/>
  <c r="H27" i="1" s="1"/>
  <c r="P15" i="1"/>
  <c r="AG15" i="1" s="1"/>
  <c r="O15" i="1"/>
  <c r="P41" i="1"/>
  <c r="AG41" i="1" s="1"/>
  <c r="O41" i="1"/>
  <c r="O62" i="1"/>
  <c r="P62" i="1"/>
  <c r="AG62" i="1" s="1"/>
  <c r="E39" i="1"/>
  <c r="G39" i="1" s="1"/>
  <c r="H39" i="1" s="1"/>
  <c r="E56" i="1"/>
  <c r="G56" i="1" s="1"/>
  <c r="H56" i="1" s="1"/>
  <c r="E60" i="1"/>
  <c r="G60" i="1" s="1"/>
  <c r="H60" i="1" s="1"/>
  <c r="E34" i="1"/>
  <c r="G34" i="1" s="1"/>
  <c r="H34" i="1" s="1"/>
  <c r="E53" i="1"/>
  <c r="G53" i="1" s="1"/>
  <c r="H53" i="1" s="1"/>
  <c r="P50" i="1"/>
  <c r="AG50" i="1" s="1"/>
  <c r="O50" i="1"/>
  <c r="E18" i="1"/>
  <c r="G18" i="1" s="1"/>
  <c r="H18" i="1" s="1"/>
  <c r="E17" i="1"/>
  <c r="G17" i="1" s="1"/>
  <c r="H17" i="1" s="1"/>
  <c r="E23" i="1"/>
  <c r="G23" i="1" s="1"/>
  <c r="H23" i="1" s="1"/>
  <c r="E12" i="1"/>
  <c r="G12" i="1" s="1"/>
  <c r="H12" i="1" s="1"/>
  <c r="E21" i="1"/>
  <c r="G21" i="1" s="1"/>
  <c r="H21" i="1" s="1"/>
  <c r="E20" i="1"/>
  <c r="G20" i="1" s="1"/>
  <c r="H20" i="1" s="1"/>
  <c r="E49" i="1"/>
  <c r="G49" i="1" s="1"/>
  <c r="H49" i="1" s="1"/>
  <c r="P38" i="1"/>
  <c r="AG38" i="1" s="1"/>
  <c r="O38" i="1"/>
  <c r="O20" i="1"/>
  <c r="P20" i="1"/>
  <c r="AG20" i="1" s="1"/>
  <c r="E59" i="1"/>
  <c r="G59" i="1" s="1"/>
  <c r="H59" i="1" s="1"/>
  <c r="O51" i="1"/>
  <c r="P51" i="1" s="1"/>
  <c r="AG51" i="1" s="1"/>
  <c r="E45" i="1"/>
  <c r="G45" i="1" s="1"/>
  <c r="H45" i="1" s="1"/>
  <c r="P55" i="1"/>
  <c r="AG55" i="1" s="1"/>
  <c r="O55" i="1"/>
  <c r="E9" i="1"/>
  <c r="G9" i="1" s="1"/>
  <c r="H9" i="1" s="1"/>
  <c r="W55" i="6" l="1"/>
  <c r="W15" i="6"/>
  <c r="W19" i="6"/>
  <c r="X19" i="6" s="1"/>
  <c r="W60" i="6"/>
  <c r="W54" i="6"/>
  <c r="W53" i="6"/>
  <c r="AB59" i="1"/>
  <c r="AB56" i="1"/>
  <c r="O30" i="1"/>
  <c r="P30" i="1" s="1"/>
  <c r="AG30" i="1" s="1"/>
  <c r="W35" i="6"/>
  <c r="AB18" i="1"/>
  <c r="W40" i="6"/>
  <c r="X40" i="6" s="1"/>
  <c r="W62" i="6"/>
  <c r="W32" i="6"/>
  <c r="AB28" i="1"/>
  <c r="AB39" i="1"/>
  <c r="W29" i="6"/>
  <c r="W57" i="6"/>
  <c r="O21" i="1"/>
  <c r="P21" i="1" s="1"/>
  <c r="AG21" i="1" s="1"/>
  <c r="W43" i="6"/>
  <c r="W30" i="6"/>
  <c r="X30" i="6" s="1"/>
  <c r="W22" i="6"/>
  <c r="W63" i="6"/>
  <c r="X63" i="6" s="1"/>
  <c r="W26" i="6"/>
  <c r="X26" i="6" s="1"/>
  <c r="Y26" i="6" s="1"/>
  <c r="W47" i="6"/>
  <c r="F23" i="8"/>
  <c r="I23" i="8" s="1"/>
  <c r="AF23" i="8" s="1"/>
  <c r="F34" i="8"/>
  <c r="I34" i="8" s="1"/>
  <c r="AF34" i="8" s="1"/>
  <c r="O40" i="1"/>
  <c r="P40" i="1" s="1"/>
  <c r="AG40" i="1" s="1"/>
  <c r="W56" i="6"/>
  <c r="W23" i="6"/>
  <c r="W45" i="6"/>
  <c r="W16" i="6"/>
  <c r="X16" i="6" s="1"/>
  <c r="E40" i="1"/>
  <c r="G40" i="1" s="1"/>
  <c r="H40" i="1" s="1"/>
  <c r="F9" i="8"/>
  <c r="I9" i="8" s="1"/>
  <c r="AF9" i="8" s="1"/>
  <c r="O13" i="1"/>
  <c r="P13" i="1" s="1"/>
  <c r="AG13" i="1" s="1"/>
  <c r="W33" i="6"/>
  <c r="X8" i="6"/>
  <c r="W8" i="6"/>
  <c r="F53" i="8"/>
  <c r="I53" i="8" s="1"/>
  <c r="AF53" i="8" s="1"/>
  <c r="X28" i="6"/>
  <c r="W28" i="6"/>
  <c r="W49" i="6"/>
  <c r="W10" i="6"/>
  <c r="X10" i="6" s="1"/>
  <c r="W39" i="6"/>
  <c r="W44" i="6"/>
  <c r="W11" i="6"/>
  <c r="X11" i="6" s="1"/>
  <c r="W17" i="6"/>
  <c r="X17" i="6" s="1"/>
  <c r="W41" i="6"/>
  <c r="X41" i="6" s="1"/>
  <c r="W9" i="6"/>
  <c r="X9" i="6" s="1"/>
  <c r="X38" i="6"/>
  <c r="W38" i="6"/>
  <c r="X59" i="6"/>
  <c r="W59" i="6"/>
  <c r="W48" i="6"/>
  <c r="W34" i="6"/>
  <c r="W18" i="6"/>
  <c r="W13" i="6"/>
  <c r="X13" i="6" s="1"/>
  <c r="X31" i="6"/>
  <c r="W31" i="6"/>
  <c r="F54" i="8"/>
  <c r="I54" i="8" s="1"/>
  <c r="AF54" i="8" s="1"/>
  <c r="AB53" i="1"/>
  <c r="O47" i="1"/>
  <c r="P8" i="1"/>
  <c r="AG8" i="1" s="1"/>
  <c r="W51" i="6"/>
  <c r="X24" i="6"/>
  <c r="W24" i="6"/>
  <c r="W27" i="6"/>
  <c r="W25" i="6"/>
  <c r="X25" i="6" s="1"/>
  <c r="W36" i="6"/>
  <c r="AB49" i="1"/>
  <c r="F49" i="8"/>
  <c r="I49" i="8" s="1"/>
  <c r="AF49" i="8" s="1"/>
  <c r="F46" i="8"/>
  <c r="I46" i="8" s="1"/>
  <c r="AF46" i="8" s="1"/>
  <c r="O42" i="1"/>
  <c r="W50" i="6"/>
  <c r="X12" i="6"/>
  <c r="W12" i="6"/>
  <c r="F27" i="8"/>
  <c r="I27" i="8" s="1"/>
  <c r="AF27" i="8" s="1"/>
  <c r="O53" i="1"/>
  <c r="W21" i="6"/>
  <c r="W37" i="6"/>
  <c r="F51" i="7"/>
  <c r="I51" i="7" s="1"/>
  <c r="X52" i="6"/>
  <c r="W52" i="6"/>
  <c r="W58" i="6"/>
  <c r="X20" i="6"/>
  <c r="W20" i="6"/>
  <c r="W46" i="6"/>
  <c r="W14" i="6"/>
  <c r="X14" i="6" s="1"/>
  <c r="W42" i="6"/>
  <c r="AB17" i="1"/>
  <c r="V14" i="1"/>
  <c r="AB14" i="1" s="1"/>
  <c r="F26" i="8"/>
  <c r="I26" i="8" s="1"/>
  <c r="AF26" i="8" s="1"/>
  <c r="F25" i="8"/>
  <c r="I25" i="8" s="1"/>
  <c r="AF25" i="8" s="1"/>
  <c r="F36" i="8"/>
  <c r="I36" i="8" s="1"/>
  <c r="AF36" i="8" s="1"/>
  <c r="F37" i="8"/>
  <c r="I37" i="8" s="1"/>
  <c r="AF37" i="8" s="1"/>
  <c r="F30" i="8"/>
  <c r="I30" i="8" s="1"/>
  <c r="AF30" i="8" s="1"/>
  <c r="F24" i="8"/>
  <c r="I24" i="8" s="1"/>
  <c r="AF24" i="8" s="1"/>
  <c r="F41" i="8"/>
  <c r="I41" i="8" s="1"/>
  <c r="AF41" i="8" s="1"/>
  <c r="F44" i="8"/>
  <c r="I44" i="8" s="1"/>
  <c r="AF44" i="8" s="1"/>
  <c r="AB45" i="1"/>
  <c r="F50" i="8"/>
  <c r="I50" i="8" s="1"/>
  <c r="AF50" i="8" s="1"/>
  <c r="F43" i="8"/>
  <c r="I43" i="8" s="1"/>
  <c r="AF43" i="8" s="1"/>
  <c r="F32" i="8"/>
  <c r="I32" i="8" s="1"/>
  <c r="AF32" i="8" s="1"/>
  <c r="F15" i="8"/>
  <c r="I15" i="8" s="1"/>
  <c r="AF15" i="8" s="1"/>
  <c r="AB17" i="8"/>
  <c r="W17" i="8"/>
  <c r="X17" i="8" s="1"/>
  <c r="Y17" i="8" s="1"/>
  <c r="Z17" i="8"/>
  <c r="F40" i="8"/>
  <c r="I40" i="8" s="1"/>
  <c r="AF40" i="8" s="1"/>
  <c r="F48" i="8"/>
  <c r="I48" i="8" s="1"/>
  <c r="AF48" i="8" s="1"/>
  <c r="E59" i="8"/>
  <c r="G59" i="8" s="1"/>
  <c r="H59" i="8" s="1"/>
  <c r="V59" i="8"/>
  <c r="W31" i="8"/>
  <c r="X31" i="8" s="1"/>
  <c r="Y31" i="8" s="1"/>
  <c r="AB31" i="8"/>
  <c r="Z31" i="8"/>
  <c r="F33" i="8"/>
  <c r="I33" i="8" s="1"/>
  <c r="AF33" i="8" s="1"/>
  <c r="P61" i="8"/>
  <c r="AG61" i="8" s="1"/>
  <c r="O61" i="8"/>
  <c r="O57" i="8"/>
  <c r="P57" i="8" s="1"/>
  <c r="AG57" i="8" s="1"/>
  <c r="AB39" i="8"/>
  <c r="Z39" i="8"/>
  <c r="W39" i="8"/>
  <c r="X39" i="8" s="1"/>
  <c r="Y39" i="8" s="1"/>
  <c r="X35" i="8"/>
  <c r="Z35" i="8"/>
  <c r="AB35" i="8"/>
  <c r="W35" i="8"/>
  <c r="Y35" i="8"/>
  <c r="AA35" i="8"/>
  <c r="Z49" i="8"/>
  <c r="W49" i="8"/>
  <c r="X49" i="8" s="1"/>
  <c r="Y49" i="8" s="1"/>
  <c r="AB49" i="8"/>
  <c r="O59" i="8"/>
  <c r="P59" i="8" s="1"/>
  <c r="AG59" i="8" s="1"/>
  <c r="O56" i="8"/>
  <c r="P56" i="8"/>
  <c r="AG56" i="8" s="1"/>
  <c r="F14" i="8"/>
  <c r="I14" i="8" s="1"/>
  <c r="AF14" i="8" s="1"/>
  <c r="Y41" i="8"/>
  <c r="AB41" i="8"/>
  <c r="X41" i="8"/>
  <c r="W41" i="8"/>
  <c r="AA41" i="8"/>
  <c r="Z41" i="8"/>
  <c r="W20" i="8"/>
  <c r="AB20" i="8"/>
  <c r="AA20" i="8"/>
  <c r="Z20" i="8"/>
  <c r="Y20" i="8"/>
  <c r="X20" i="8"/>
  <c r="Z19" i="8"/>
  <c r="X19" i="8"/>
  <c r="Y19" i="8"/>
  <c r="AB19" i="8"/>
  <c r="W19" i="8"/>
  <c r="AA19" i="8"/>
  <c r="V57" i="8"/>
  <c r="E57" i="8"/>
  <c r="G57" i="8" s="1"/>
  <c r="H57" i="8" s="1"/>
  <c r="F52" i="8"/>
  <c r="I52" i="8" s="1"/>
  <c r="AF52" i="8" s="1"/>
  <c r="F55" i="8"/>
  <c r="I55" i="8" s="1"/>
  <c r="AF55" i="8" s="1"/>
  <c r="F47" i="8"/>
  <c r="I47" i="8" s="1"/>
  <c r="AF47" i="8" s="1"/>
  <c r="Y12" i="8"/>
  <c r="X12" i="8"/>
  <c r="W12" i="8"/>
  <c r="AB12" i="8"/>
  <c r="AA12" i="8"/>
  <c r="Z12" i="8"/>
  <c r="F21" i="8"/>
  <c r="I21" i="8" s="1"/>
  <c r="AF21" i="8" s="1"/>
  <c r="F35" i="8"/>
  <c r="I35" i="8" s="1"/>
  <c r="AF35" i="8" s="1"/>
  <c r="AB25" i="8"/>
  <c r="W25" i="8"/>
  <c r="X25" i="8" s="1"/>
  <c r="Y25" i="8" s="1"/>
  <c r="Z25" i="8"/>
  <c r="F22" i="8"/>
  <c r="I22" i="8" s="1"/>
  <c r="AF22" i="8" s="1"/>
  <c r="F8" i="8"/>
  <c r="I8" i="8" s="1"/>
  <c r="AF8" i="8" s="1"/>
  <c r="Z40" i="8"/>
  <c r="AB40" i="8"/>
  <c r="W40" i="8"/>
  <c r="X40" i="8" s="1"/>
  <c r="Y40" i="8" s="1"/>
  <c r="E56" i="8"/>
  <c r="G56" i="8" s="1"/>
  <c r="H56" i="8" s="1"/>
  <c r="V56" i="8"/>
  <c r="F18" i="8"/>
  <c r="I18" i="8" s="1"/>
  <c r="AF18" i="8" s="1"/>
  <c r="F42" i="8"/>
  <c r="I42" i="8" s="1"/>
  <c r="AF42" i="8" s="1"/>
  <c r="W14" i="8"/>
  <c r="X14" i="8" s="1"/>
  <c r="Y14" i="8" s="1"/>
  <c r="AA14" i="8" s="1"/>
  <c r="AB14" i="8"/>
  <c r="Z14" i="8"/>
  <c r="F20" i="8"/>
  <c r="I20" i="8" s="1"/>
  <c r="AF20" i="8" s="1"/>
  <c r="E58" i="8"/>
  <c r="G58" i="8" s="1"/>
  <c r="H58" i="8" s="1"/>
  <c r="V58" i="8"/>
  <c r="Z53" i="8"/>
  <c r="W53" i="8"/>
  <c r="X53" i="8" s="1"/>
  <c r="Y53" i="8" s="1"/>
  <c r="AB53" i="8"/>
  <c r="Z43" i="8"/>
  <c r="AB43" i="8"/>
  <c r="W43" i="8"/>
  <c r="X43" i="8" s="1"/>
  <c r="Y43" i="8" s="1"/>
  <c r="W55" i="8"/>
  <c r="X55" i="8"/>
  <c r="AA55" i="8"/>
  <c r="Z55" i="8"/>
  <c r="AB55" i="8"/>
  <c r="Y55" i="8"/>
  <c r="F10" i="8"/>
  <c r="I10" i="8" s="1"/>
  <c r="AF10" i="8" s="1"/>
  <c r="AB6" i="8"/>
  <c r="Z6" i="8"/>
  <c r="W6" i="8"/>
  <c r="X6" i="8" s="1"/>
  <c r="Y6" i="8" s="1"/>
  <c r="W47" i="8"/>
  <c r="X47" i="8" s="1"/>
  <c r="Y47" i="8" s="1"/>
  <c r="Z47" i="8"/>
  <c r="AB47" i="8"/>
  <c r="AB23" i="8"/>
  <c r="AA23" i="8"/>
  <c r="Z23" i="8"/>
  <c r="Y23" i="8"/>
  <c r="W23" i="8"/>
  <c r="X23" i="8"/>
  <c r="W22" i="8"/>
  <c r="X22" i="8" s="1"/>
  <c r="Y22" i="8" s="1"/>
  <c r="AB22" i="8"/>
  <c r="Z22" i="8"/>
  <c r="AB18" i="8"/>
  <c r="W18" i="8"/>
  <c r="X18" i="8" s="1"/>
  <c r="Y18" i="8" s="1"/>
  <c r="Z18" i="8"/>
  <c r="AB44" i="8"/>
  <c r="W44" i="8"/>
  <c r="AA44" i="8"/>
  <c r="Z44" i="8"/>
  <c r="Y44" i="8"/>
  <c r="X44" i="8"/>
  <c r="AA36" i="8"/>
  <c r="Y36" i="8"/>
  <c r="X36" i="8"/>
  <c r="Z36" i="8"/>
  <c r="W36" i="8"/>
  <c r="AB36" i="8"/>
  <c r="X27" i="8"/>
  <c r="W27" i="8"/>
  <c r="AB27" i="8"/>
  <c r="AA27" i="8"/>
  <c r="Z27" i="8"/>
  <c r="Y27" i="8"/>
  <c r="AB8" i="8"/>
  <c r="W8" i="8"/>
  <c r="X8" i="8" s="1"/>
  <c r="Y8" i="8" s="1"/>
  <c r="Z8" i="8"/>
  <c r="W9" i="8"/>
  <c r="X9" i="8" s="1"/>
  <c r="Y9" i="8" s="1"/>
  <c r="AB9" i="8"/>
  <c r="Z9" i="8"/>
  <c r="Z10" i="8"/>
  <c r="W10" i="8"/>
  <c r="X10" i="8" s="1"/>
  <c r="Y10" i="8" s="1"/>
  <c r="AB10" i="8"/>
  <c r="F6" i="8"/>
  <c r="I6" i="8" s="1"/>
  <c r="F11" i="8"/>
  <c r="I11" i="8" s="1"/>
  <c r="AF11" i="8" s="1"/>
  <c r="Y32" i="8"/>
  <c r="X32" i="8"/>
  <c r="Z32" i="8"/>
  <c r="W32" i="8"/>
  <c r="AA32" i="8"/>
  <c r="AB32" i="8"/>
  <c r="AB29" i="8"/>
  <c r="AA29" i="8"/>
  <c r="X29" i="8"/>
  <c r="W29" i="8"/>
  <c r="Z29" i="8"/>
  <c r="Y29" i="8"/>
  <c r="F45" i="8"/>
  <c r="I45" i="8" s="1"/>
  <c r="AF45" i="8" s="1"/>
  <c r="AB37" i="8"/>
  <c r="AA37" i="8"/>
  <c r="X37" i="8"/>
  <c r="Z37" i="8"/>
  <c r="Y37" i="8"/>
  <c r="W37" i="8"/>
  <c r="W30" i="8"/>
  <c r="AA30" i="8"/>
  <c r="Z30" i="8"/>
  <c r="Y30" i="8"/>
  <c r="X30" i="8"/>
  <c r="AB30" i="8"/>
  <c r="F7" i="8"/>
  <c r="I7" i="8" s="1"/>
  <c r="AF7" i="8" s="1"/>
  <c r="F13" i="8"/>
  <c r="I13" i="8" s="1"/>
  <c r="AF13" i="8" s="1"/>
  <c r="P62" i="8"/>
  <c r="AG62" i="8" s="1"/>
  <c r="O62" i="8"/>
  <c r="V60" i="8"/>
  <c r="E60" i="8"/>
  <c r="G60" i="8" s="1"/>
  <c r="H60" i="8" s="1"/>
  <c r="F38" i="8"/>
  <c r="I38" i="8" s="1"/>
  <c r="AF38" i="8" s="1"/>
  <c r="L65" i="8"/>
  <c r="F28" i="8"/>
  <c r="I28" i="8" s="1"/>
  <c r="AF28" i="8" s="1"/>
  <c r="X21" i="8"/>
  <c r="Y21" i="8"/>
  <c r="W21" i="8"/>
  <c r="AA21" i="8"/>
  <c r="AB21" i="8"/>
  <c r="Z21" i="8"/>
  <c r="W34" i="8"/>
  <c r="X34" i="8" s="1"/>
  <c r="Y34" i="8" s="1"/>
  <c r="Z34" i="8"/>
  <c r="AB34" i="8"/>
  <c r="E62" i="8"/>
  <c r="G62" i="8" s="1"/>
  <c r="H62" i="8" s="1"/>
  <c r="V62" i="8"/>
  <c r="Z15" i="8"/>
  <c r="AB15" i="8"/>
  <c r="W15" i="8"/>
  <c r="X15" i="8" s="1"/>
  <c r="Y15" i="8" s="1"/>
  <c r="F19" i="8"/>
  <c r="I19" i="8" s="1"/>
  <c r="AF19" i="8" s="1"/>
  <c r="F12" i="8"/>
  <c r="I12" i="8" s="1"/>
  <c r="AF12" i="8" s="1"/>
  <c r="F16" i="8"/>
  <c r="I16" i="8" s="1"/>
  <c r="AF16" i="8" s="1"/>
  <c r="F29" i="8"/>
  <c r="I29" i="8" s="1"/>
  <c r="AF29" i="8" s="1"/>
  <c r="W45" i="8"/>
  <c r="X45" i="8" s="1"/>
  <c r="Y45" i="8" s="1"/>
  <c r="AB45" i="8"/>
  <c r="Z45" i="8"/>
  <c r="F51" i="8"/>
  <c r="I51" i="8" s="1"/>
  <c r="AF51" i="8" s="1"/>
  <c r="Z26" i="8"/>
  <c r="W26" i="8"/>
  <c r="X26" i="8" s="1"/>
  <c r="Y26" i="8" s="1"/>
  <c r="AB26" i="8"/>
  <c r="F17" i="8"/>
  <c r="I17" i="8" s="1"/>
  <c r="AF17" i="8" s="1"/>
  <c r="Z13" i="8"/>
  <c r="W13" i="8"/>
  <c r="X13" i="8" s="1"/>
  <c r="Y13" i="8" s="1"/>
  <c r="AB13" i="8"/>
  <c r="T65" i="8"/>
  <c r="W52" i="8"/>
  <c r="X52" i="8" s="1"/>
  <c r="Y52" i="8" s="1"/>
  <c r="AB52" i="8"/>
  <c r="Z52" i="8"/>
  <c r="AB50" i="8"/>
  <c r="Z50" i="8"/>
  <c r="W50" i="8"/>
  <c r="X50" i="8" s="1"/>
  <c r="Y50" i="8" s="1"/>
  <c r="Z42" i="8"/>
  <c r="W42" i="8"/>
  <c r="AA42" i="8"/>
  <c r="Y42" i="8"/>
  <c r="X42" i="8"/>
  <c r="AB42" i="8"/>
  <c r="AB9" i="1"/>
  <c r="F31" i="8"/>
  <c r="I31" i="8" s="1"/>
  <c r="AF31" i="8" s="1"/>
  <c r="AB33" i="8"/>
  <c r="W33" i="8"/>
  <c r="X33" i="8" s="1"/>
  <c r="Y33" i="8" s="1"/>
  <c r="Z33" i="8"/>
  <c r="E61" i="8"/>
  <c r="G61" i="8" s="1"/>
  <c r="H61" i="8" s="1"/>
  <c r="V61" i="8"/>
  <c r="Y11" i="8"/>
  <c r="X11" i="8"/>
  <c r="W11" i="8"/>
  <c r="AB11" i="8"/>
  <c r="Z11" i="8"/>
  <c r="AA11" i="8"/>
  <c r="F39" i="8"/>
  <c r="I39" i="8" s="1"/>
  <c r="AF39" i="8" s="1"/>
  <c r="AB16" i="8"/>
  <c r="W16" i="8"/>
  <c r="X16" i="8" s="1"/>
  <c r="Y16" i="8" s="1"/>
  <c r="Z16" i="8"/>
  <c r="X51" i="8"/>
  <c r="AA51" i="8"/>
  <c r="Z51" i="8"/>
  <c r="Y51" i="8"/>
  <c r="W51" i="8"/>
  <c r="AB51" i="8"/>
  <c r="AA7" i="8"/>
  <c r="Z7" i="8"/>
  <c r="W7" i="8"/>
  <c r="Y7" i="8"/>
  <c r="X7" i="8"/>
  <c r="AB7" i="8"/>
  <c r="AB46" i="8"/>
  <c r="W46" i="8"/>
  <c r="AA46" i="8"/>
  <c r="Z46" i="8"/>
  <c r="Y46" i="8"/>
  <c r="X46" i="8"/>
  <c r="AA48" i="8"/>
  <c r="Y48" i="8"/>
  <c r="W48" i="8"/>
  <c r="X48" i="8"/>
  <c r="AB48" i="8"/>
  <c r="Z48" i="8"/>
  <c r="AB24" i="8"/>
  <c r="Z24" i="8"/>
  <c r="W24" i="8"/>
  <c r="X24" i="8" s="1"/>
  <c r="Y24" i="8" s="1"/>
  <c r="X54" i="8"/>
  <c r="Z54" i="8"/>
  <c r="Y54" i="8"/>
  <c r="AB54" i="8"/>
  <c r="AA54" i="8"/>
  <c r="W54" i="8"/>
  <c r="Y38" i="8"/>
  <c r="AB38" i="8"/>
  <c r="X38" i="8"/>
  <c r="W38" i="8"/>
  <c r="AA38" i="8"/>
  <c r="Z38" i="8"/>
  <c r="Z28" i="8"/>
  <c r="W28" i="8"/>
  <c r="X28" i="8" s="1"/>
  <c r="Y28" i="8" s="1"/>
  <c r="AB28" i="8"/>
  <c r="E52" i="1"/>
  <c r="G52" i="1" s="1"/>
  <c r="H52" i="1" s="1"/>
  <c r="V52" i="1"/>
  <c r="AB52" i="1" s="1"/>
  <c r="E8" i="1"/>
  <c r="G8" i="1" s="1"/>
  <c r="H8" i="1" s="1"/>
  <c r="V8" i="1"/>
  <c r="AB8" i="1" s="1"/>
  <c r="E33" i="1"/>
  <c r="G33" i="1" s="1"/>
  <c r="H33" i="1" s="1"/>
  <c r="V33" i="1"/>
  <c r="AB33" i="1" s="1"/>
  <c r="E55" i="1"/>
  <c r="G55" i="1" s="1"/>
  <c r="H55" i="1" s="1"/>
  <c r="V55" i="1"/>
  <c r="AB55" i="1" s="1"/>
  <c r="E29" i="1"/>
  <c r="G29" i="1" s="1"/>
  <c r="H29" i="1" s="1"/>
  <c r="V29" i="1"/>
  <c r="AB29" i="1" s="1"/>
  <c r="E19" i="1"/>
  <c r="G19" i="1" s="1"/>
  <c r="H19" i="1" s="1"/>
  <c r="V19" i="1"/>
  <c r="AB19" i="1" s="1"/>
  <c r="E13" i="1"/>
  <c r="G13" i="1" s="1"/>
  <c r="H13" i="1" s="1"/>
  <c r="V13" i="1"/>
  <c r="AB13" i="1" s="1"/>
  <c r="E35" i="1"/>
  <c r="G35" i="1" s="1"/>
  <c r="H35" i="1" s="1"/>
  <c r="V35" i="1"/>
  <c r="AB35" i="1" s="1"/>
  <c r="E37" i="1"/>
  <c r="G37" i="1" s="1"/>
  <c r="H37" i="1" s="1"/>
  <c r="V37" i="1"/>
  <c r="AB37" i="1" s="1"/>
  <c r="E50" i="1"/>
  <c r="G50" i="1" s="1"/>
  <c r="H50" i="1" s="1"/>
  <c r="V50" i="1"/>
  <c r="AB50" i="1" s="1"/>
  <c r="E51" i="1"/>
  <c r="G51" i="1" s="1"/>
  <c r="H51" i="1" s="1"/>
  <c r="V51" i="1"/>
  <c r="AB51" i="1" s="1"/>
  <c r="E36" i="1"/>
  <c r="G36" i="1" s="1"/>
  <c r="H36" i="1" s="1"/>
  <c r="V36" i="1"/>
  <c r="AB36" i="1" s="1"/>
  <c r="E41" i="1"/>
  <c r="G41" i="1" s="1"/>
  <c r="H41" i="1" s="1"/>
  <c r="V41" i="1"/>
  <c r="AB41" i="1" s="1"/>
  <c r="E47" i="1"/>
  <c r="G47" i="1" s="1"/>
  <c r="H47" i="1" s="1"/>
  <c r="V47" i="1"/>
  <c r="W28" i="1"/>
  <c r="X28" i="1" s="1"/>
  <c r="Y28" i="1" s="1"/>
  <c r="E6" i="1"/>
  <c r="G6" i="1" s="1"/>
  <c r="H6" i="1" s="1"/>
  <c r="V6" i="1"/>
  <c r="AB6" i="1" s="1"/>
  <c r="E22" i="1"/>
  <c r="G22" i="1" s="1"/>
  <c r="H22" i="1" s="1"/>
  <c r="V22" i="1"/>
  <c r="AB22" i="1" s="1"/>
  <c r="O52" i="1"/>
  <c r="P52" i="1" s="1"/>
  <c r="AG52" i="1" s="1"/>
  <c r="E57" i="1"/>
  <c r="G57" i="1" s="1"/>
  <c r="H57" i="1" s="1"/>
  <c r="V57" i="1"/>
  <c r="AB57" i="1" s="1"/>
  <c r="E10" i="1"/>
  <c r="G10" i="1" s="1"/>
  <c r="H10" i="1" s="1"/>
  <c r="V10" i="1"/>
  <c r="AB10" i="1" s="1"/>
  <c r="E26" i="1"/>
  <c r="G26" i="1" s="1"/>
  <c r="H26" i="1" s="1"/>
  <c r="V26" i="1"/>
  <c r="AB26" i="1" s="1"/>
  <c r="E7" i="1"/>
  <c r="G7" i="1" s="1"/>
  <c r="H7" i="1" s="1"/>
  <c r="V7" i="1"/>
  <c r="AB7" i="1" s="1"/>
  <c r="Z20" i="1"/>
  <c r="E15" i="1"/>
  <c r="G15" i="1" s="1"/>
  <c r="H15" i="1" s="1"/>
  <c r="V15" i="1"/>
  <c r="AB15" i="1" s="1"/>
  <c r="V24" i="1"/>
  <c r="AB24" i="1" s="1"/>
  <c r="V44" i="1"/>
  <c r="AB44" i="1" s="1"/>
  <c r="Z55" i="1"/>
  <c r="E38" i="1"/>
  <c r="G38" i="1" s="1"/>
  <c r="H38" i="1" s="1"/>
  <c r="V38" i="1"/>
  <c r="AB38" i="1" s="1"/>
  <c r="E54" i="1"/>
  <c r="G54" i="1" s="1"/>
  <c r="H54" i="1" s="1"/>
  <c r="V54" i="1"/>
  <c r="AB54" i="1" s="1"/>
  <c r="E16" i="1"/>
  <c r="G16" i="1" s="1"/>
  <c r="H16" i="1" s="1"/>
  <c r="V16" i="1"/>
  <c r="AB16" i="1" s="1"/>
  <c r="E61" i="1"/>
  <c r="G61" i="1" s="1"/>
  <c r="H61" i="1" s="1"/>
  <c r="V61" i="1"/>
  <c r="AB61" i="1" s="1"/>
  <c r="E25" i="1"/>
  <c r="G25" i="1" s="1"/>
  <c r="H25" i="1" s="1"/>
  <c r="V25" i="1"/>
  <c r="W25" i="1" s="1"/>
  <c r="X25" i="1" s="1"/>
  <c r="Y25" i="1" s="1"/>
  <c r="E48" i="1"/>
  <c r="G48" i="1" s="1"/>
  <c r="H48" i="1" s="1"/>
  <c r="V48" i="1"/>
  <c r="AB48" i="1" s="1"/>
  <c r="E58" i="1"/>
  <c r="G58" i="1" s="1"/>
  <c r="H58" i="1" s="1"/>
  <c r="V58" i="1"/>
  <c r="E30" i="1"/>
  <c r="G30" i="1" s="1"/>
  <c r="H30" i="1" s="1"/>
  <c r="V30" i="1"/>
  <c r="AB30" i="1" s="1"/>
  <c r="E32" i="1"/>
  <c r="G32" i="1" s="1"/>
  <c r="H32" i="1" s="1"/>
  <c r="V32" i="1"/>
  <c r="AB32" i="1" s="1"/>
  <c r="E11" i="1"/>
  <c r="G11" i="1" s="1"/>
  <c r="H11" i="1" s="1"/>
  <c r="V11" i="1"/>
  <c r="AB11" i="1" s="1"/>
  <c r="E43" i="1"/>
  <c r="G43" i="1" s="1"/>
  <c r="H43" i="1" s="1"/>
  <c r="V43" i="1"/>
  <c r="AB43" i="1" s="1"/>
  <c r="E62" i="1"/>
  <c r="G62" i="1" s="1"/>
  <c r="H62" i="1" s="1"/>
  <c r="V62" i="1"/>
  <c r="AB62" i="1" s="1"/>
  <c r="E31" i="1"/>
  <c r="G31" i="1" s="1"/>
  <c r="H31" i="1" s="1"/>
  <c r="V31" i="1"/>
  <c r="AB31" i="1" s="1"/>
  <c r="V46" i="1"/>
  <c r="AB46" i="1" s="1"/>
  <c r="O56" i="1"/>
  <c r="P56" i="1" s="1"/>
  <c r="AG56" i="1" s="1"/>
  <c r="O6" i="1"/>
  <c r="P6" i="1" s="1"/>
  <c r="AG6" i="1" s="1"/>
  <c r="O28" i="1"/>
  <c r="P28" i="1" s="1"/>
  <c r="AG28" i="1" s="1"/>
  <c r="O24" i="1"/>
  <c r="O48" i="1"/>
  <c r="O34" i="1"/>
  <c r="P34" i="1" s="1"/>
  <c r="AG34" i="1" s="1"/>
  <c r="P48" i="1"/>
  <c r="AG48" i="1" s="1"/>
  <c r="O29" i="1"/>
  <c r="P24" i="1"/>
  <c r="AG24" i="1" s="1"/>
  <c r="O43" i="1"/>
  <c r="P43" i="1" s="1"/>
  <c r="AG43" i="1" s="1"/>
  <c r="O9" i="1"/>
  <c r="O27" i="1"/>
  <c r="P27" i="1" s="1"/>
  <c r="AG27" i="1" s="1"/>
  <c r="P9" i="1"/>
  <c r="AG9" i="1" s="1"/>
  <c r="P44" i="1"/>
  <c r="AG44" i="1" s="1"/>
  <c r="F10" i="7"/>
  <c r="I10" i="7" s="1"/>
  <c r="W20" i="1"/>
  <c r="X20" i="1" s="1"/>
  <c r="Y20" i="1" s="1"/>
  <c r="AA20" i="1" s="1"/>
  <c r="AC20" i="1" s="1"/>
  <c r="AH20" i="1" s="1"/>
  <c r="O44" i="1"/>
  <c r="O12" i="1"/>
  <c r="F20" i="1"/>
  <c r="I20" i="1" s="1"/>
  <c r="AF20" i="1" s="1"/>
  <c r="Z18" i="1"/>
  <c r="O33" i="1"/>
  <c r="P33" i="1" s="1"/>
  <c r="AG33" i="1" s="1"/>
  <c r="P17" i="1"/>
  <c r="AG17" i="1" s="1"/>
  <c r="F53" i="7"/>
  <c r="I53" i="7" s="1"/>
  <c r="O17" i="1"/>
  <c r="O46" i="1"/>
  <c r="F29" i="7"/>
  <c r="I29" i="7" s="1"/>
  <c r="F21" i="7"/>
  <c r="I21" i="7" s="1"/>
  <c r="F41" i="7"/>
  <c r="I41" i="7" s="1"/>
  <c r="P54" i="1"/>
  <c r="AG54" i="1" s="1"/>
  <c r="F39" i="7"/>
  <c r="I39" i="7" s="1"/>
  <c r="O54" i="1"/>
  <c r="P53" i="1"/>
  <c r="AG53" i="1" s="1"/>
  <c r="P42" i="1"/>
  <c r="AG42" i="1" s="1"/>
  <c r="O10" i="1"/>
  <c r="P10" i="1" s="1"/>
  <c r="AG10" i="1" s="1"/>
  <c r="O18" i="1"/>
  <c r="F9" i="1"/>
  <c r="I9" i="1" s="1"/>
  <c r="AF9" i="1" s="1"/>
  <c r="W39" i="1"/>
  <c r="X39" i="1" s="1"/>
  <c r="Y39" i="1" s="1"/>
  <c r="F23" i="7"/>
  <c r="I23" i="7" s="1"/>
  <c r="F16" i="7"/>
  <c r="I16" i="7" s="1"/>
  <c r="F49" i="7"/>
  <c r="I49" i="7" s="1"/>
  <c r="F32" i="7"/>
  <c r="I32" i="7" s="1"/>
  <c r="P18" i="1"/>
  <c r="AG18" i="1" s="1"/>
  <c r="F36" i="7"/>
  <c r="I36" i="7" s="1"/>
  <c r="F28" i="7"/>
  <c r="I28" i="7" s="1"/>
  <c r="W18" i="1"/>
  <c r="X18" i="1" s="1"/>
  <c r="Y18" i="1" s="1"/>
  <c r="F57" i="7"/>
  <c r="I57" i="7" s="1"/>
  <c r="P12" i="1"/>
  <c r="AG12" i="1" s="1"/>
  <c r="O19" i="1"/>
  <c r="P19" i="1" s="1"/>
  <c r="AG19" i="1" s="1"/>
  <c r="F52" i="7"/>
  <c r="I52" i="7" s="1"/>
  <c r="F30" i="7"/>
  <c r="I30" i="7" s="1"/>
  <c r="F60" i="7"/>
  <c r="I60" i="7" s="1"/>
  <c r="F18" i="7"/>
  <c r="I18" i="7" s="1"/>
  <c r="F20" i="7"/>
  <c r="I20" i="7" s="1"/>
  <c r="F40" i="7"/>
  <c r="I40" i="7" s="1"/>
  <c r="F37" i="7"/>
  <c r="I37" i="7" s="1"/>
  <c r="F42" i="7"/>
  <c r="I42" i="7" s="1"/>
  <c r="O26" i="1"/>
  <c r="O7" i="1"/>
  <c r="P7" i="1" s="1"/>
  <c r="AG7" i="1" s="1"/>
  <c r="P26" i="1"/>
  <c r="AG26" i="1" s="1"/>
  <c r="E28" i="1"/>
  <c r="G28" i="1" s="1"/>
  <c r="H28" i="1" s="1"/>
  <c r="F54" i="7"/>
  <c r="I54" i="7" s="1"/>
  <c r="F35" i="7"/>
  <c r="I35" i="7" s="1"/>
  <c r="F33" i="7"/>
  <c r="I33" i="7" s="1"/>
  <c r="Z28" i="1"/>
  <c r="O49" i="1"/>
  <c r="P49" i="1" s="1"/>
  <c r="AG49" i="1" s="1"/>
  <c r="O37" i="1"/>
  <c r="P37" i="1" s="1"/>
  <c r="AG37" i="1" s="1"/>
  <c r="O25" i="1"/>
  <c r="P25" i="1" s="1"/>
  <c r="AG25" i="1" s="1"/>
  <c r="F12" i="7"/>
  <c r="I12" i="7" s="1"/>
  <c r="F62" i="7"/>
  <c r="I62" i="7" s="1"/>
  <c r="F27" i="7"/>
  <c r="I27" i="7" s="1"/>
  <c r="P39" i="1"/>
  <c r="AG39" i="1" s="1"/>
  <c r="F61" i="7"/>
  <c r="I61" i="7" s="1"/>
  <c r="F26" i="7"/>
  <c r="I26" i="7" s="1"/>
  <c r="O23" i="1"/>
  <c r="P23" i="1" s="1"/>
  <c r="AG23" i="1" s="1"/>
  <c r="O39" i="1"/>
  <c r="F15" i="7"/>
  <c r="I15" i="7" s="1"/>
  <c r="F14" i="7"/>
  <c r="I14" i="7" s="1"/>
  <c r="F8" i="7"/>
  <c r="I8" i="7" s="1"/>
  <c r="F58" i="7"/>
  <c r="I58" i="7" s="1"/>
  <c r="F11" i="7"/>
  <c r="I11" i="7" s="1"/>
  <c r="F24" i="7"/>
  <c r="I24" i="7" s="1"/>
  <c r="F34" i="7"/>
  <c r="I34" i="7" s="1"/>
  <c r="O22" i="4"/>
  <c r="P22" i="4" s="1"/>
  <c r="AG22" i="4" s="1"/>
  <c r="V22" i="4"/>
  <c r="E19" i="4"/>
  <c r="G19" i="4" s="1"/>
  <c r="H19" i="4" s="1"/>
  <c r="E40" i="4"/>
  <c r="G40" i="4" s="1"/>
  <c r="H40" i="4" s="1"/>
  <c r="V57" i="4"/>
  <c r="O57" i="4"/>
  <c r="P57" i="4" s="1"/>
  <c r="AG57" i="4" s="1"/>
  <c r="E27" i="4"/>
  <c r="G27" i="4" s="1"/>
  <c r="H27" i="4" s="1"/>
  <c r="O18" i="4"/>
  <c r="V18" i="4"/>
  <c r="P18" i="4"/>
  <c r="AG18" i="4" s="1"/>
  <c r="E28" i="4"/>
  <c r="G28" i="4" s="1"/>
  <c r="H28" i="4" s="1"/>
  <c r="V38" i="4"/>
  <c r="O38" i="4"/>
  <c r="P38" i="4" s="1"/>
  <c r="AG38" i="4" s="1"/>
  <c r="E21" i="4"/>
  <c r="G21" i="4" s="1"/>
  <c r="H21" i="4" s="1"/>
  <c r="E18" i="4"/>
  <c r="G18" i="4" s="1"/>
  <c r="H18" i="4" s="1"/>
  <c r="V32" i="4"/>
  <c r="O32" i="4"/>
  <c r="P32" i="4" s="1"/>
  <c r="AG32" i="4" s="1"/>
  <c r="E34" i="4"/>
  <c r="G34" i="4" s="1"/>
  <c r="H34" i="4" s="1"/>
  <c r="Z33" i="6"/>
  <c r="AB33" i="6" s="1"/>
  <c r="E7" i="4"/>
  <c r="G7" i="4" s="1"/>
  <c r="H7" i="4" s="1"/>
  <c r="E20" i="4"/>
  <c r="G20" i="4" s="1"/>
  <c r="H20" i="4" s="1"/>
  <c r="E22" i="4"/>
  <c r="G22" i="4" s="1"/>
  <c r="H22" i="4" s="1"/>
  <c r="E23" i="4"/>
  <c r="G23" i="4" s="1"/>
  <c r="H23" i="4" s="1"/>
  <c r="V58" i="4"/>
  <c r="O58" i="4"/>
  <c r="P58" i="4" s="1"/>
  <c r="AG58" i="4" s="1"/>
  <c r="P19" i="4"/>
  <c r="AG19" i="4" s="1"/>
  <c r="V19" i="4"/>
  <c r="O19" i="4"/>
  <c r="E63" i="4"/>
  <c r="G63" i="4" s="1"/>
  <c r="H63" i="4" s="1"/>
  <c r="V37" i="4"/>
  <c r="O37" i="4"/>
  <c r="P37" i="4" s="1"/>
  <c r="AG37" i="4" s="1"/>
  <c r="E47" i="4"/>
  <c r="G47" i="4" s="1"/>
  <c r="H47" i="4" s="1"/>
  <c r="V24" i="4"/>
  <c r="O24" i="4"/>
  <c r="P24" i="4" s="1"/>
  <c r="AG24" i="4" s="1"/>
  <c r="E45" i="4"/>
  <c r="G45" i="4" s="1"/>
  <c r="H45" i="4" s="1"/>
  <c r="E32" i="4"/>
  <c r="G32" i="4" s="1"/>
  <c r="H32" i="4" s="1"/>
  <c r="P55" i="4"/>
  <c r="AG55" i="4" s="1"/>
  <c r="V55" i="4"/>
  <c r="O55" i="4"/>
  <c r="O43" i="4"/>
  <c r="P43" i="4"/>
  <c r="AG43" i="4" s="1"/>
  <c r="V43" i="4"/>
  <c r="P29" i="1"/>
  <c r="AG29" i="1" s="1"/>
  <c r="F37" i="1"/>
  <c r="I37" i="1" s="1"/>
  <c r="AF37" i="1" s="1"/>
  <c r="O11" i="1"/>
  <c r="P11" i="1" s="1"/>
  <c r="AG11" i="1" s="1"/>
  <c r="Z25" i="6"/>
  <c r="AB25" i="6" s="1"/>
  <c r="W59" i="1"/>
  <c r="X59" i="1" s="1"/>
  <c r="Y59" i="1" s="1"/>
  <c r="F63" i="7"/>
  <c r="I63" i="7" s="1"/>
  <c r="F59" i="7"/>
  <c r="I59" i="7" s="1"/>
  <c r="O31" i="4"/>
  <c r="P31" i="4" s="1"/>
  <c r="AG31" i="4" s="1"/>
  <c r="V31" i="4"/>
  <c r="E38" i="4"/>
  <c r="G38" i="4" s="1"/>
  <c r="H38" i="4" s="1"/>
  <c r="Z39" i="1"/>
  <c r="T7" i="4"/>
  <c r="T64" i="4" s="1"/>
  <c r="L64" i="4"/>
  <c r="O20" i="4"/>
  <c r="P20" i="4" s="1"/>
  <c r="AG20" i="4" s="1"/>
  <c r="V20" i="4"/>
  <c r="P23" i="4"/>
  <c r="AG23" i="4" s="1"/>
  <c r="O23" i="4"/>
  <c r="V23" i="4"/>
  <c r="E58" i="4"/>
  <c r="G58" i="4" s="1"/>
  <c r="H58" i="4" s="1"/>
  <c r="F9" i="7"/>
  <c r="I9" i="7" s="1"/>
  <c r="O16" i="4"/>
  <c r="P16" i="4"/>
  <c r="AG16" i="4" s="1"/>
  <c r="V16" i="4"/>
  <c r="O10" i="4"/>
  <c r="P10" i="4"/>
  <c r="AG10" i="4" s="1"/>
  <c r="V10" i="4"/>
  <c r="V41" i="4"/>
  <c r="O41" i="4"/>
  <c r="P41" i="4" s="1"/>
  <c r="AG41" i="4" s="1"/>
  <c r="F45" i="7"/>
  <c r="I45" i="7" s="1"/>
  <c r="F25" i="7"/>
  <c r="I25" i="7" s="1"/>
  <c r="F55" i="7"/>
  <c r="I55" i="7" s="1"/>
  <c r="V45" i="4"/>
  <c r="O45" i="4"/>
  <c r="P45" i="4"/>
  <c r="AG45" i="4" s="1"/>
  <c r="V42" i="4"/>
  <c r="O42" i="4"/>
  <c r="P42" i="4"/>
  <c r="AG42" i="4" s="1"/>
  <c r="O17" i="4"/>
  <c r="P17" i="4" s="1"/>
  <c r="AG17" i="4" s="1"/>
  <c r="V17" i="4"/>
  <c r="E14" i="4"/>
  <c r="G14" i="4" s="1"/>
  <c r="H14" i="4" s="1"/>
  <c r="Z29" i="6"/>
  <c r="AB29" i="6" s="1"/>
  <c r="V39" i="4"/>
  <c r="P39" i="4"/>
  <c r="AG39" i="4" s="1"/>
  <c r="O39" i="4"/>
  <c r="V61" i="4"/>
  <c r="O61" i="4"/>
  <c r="P61" i="4" s="1"/>
  <c r="AG61" i="4" s="1"/>
  <c r="E24" i="4"/>
  <c r="G24" i="4" s="1"/>
  <c r="H24" i="4" s="1"/>
  <c r="V28" i="4"/>
  <c r="O28" i="4"/>
  <c r="P28" i="4" s="1"/>
  <c r="AG28" i="4" s="1"/>
  <c r="Z48" i="6"/>
  <c r="AB48" i="6" s="1"/>
  <c r="P56" i="4"/>
  <c r="AG56" i="4" s="1"/>
  <c r="V56" i="4"/>
  <c r="O56" i="4"/>
  <c r="P60" i="4"/>
  <c r="AG60" i="4" s="1"/>
  <c r="O60" i="4"/>
  <c r="V60" i="4"/>
  <c r="E16" i="4"/>
  <c r="G16" i="4" s="1"/>
  <c r="H16" i="4" s="1"/>
  <c r="E37" i="4"/>
  <c r="G37" i="4" s="1"/>
  <c r="H37" i="4" s="1"/>
  <c r="E54" i="4"/>
  <c r="G54" i="4" s="1"/>
  <c r="H54" i="4" s="1"/>
  <c r="E48" i="4"/>
  <c r="G48" i="4" s="1"/>
  <c r="H48" i="4" s="1"/>
  <c r="E43" i="4"/>
  <c r="G43" i="4" s="1"/>
  <c r="H43" i="4" s="1"/>
  <c r="E17" i="4"/>
  <c r="G17" i="4" s="1"/>
  <c r="H17" i="4" s="1"/>
  <c r="Z21" i="6"/>
  <c r="AB21" i="6" s="1"/>
  <c r="Z30" i="6"/>
  <c r="AB30" i="6" s="1"/>
  <c r="Z63" i="6"/>
  <c r="AB63" i="6" s="1"/>
  <c r="E56" i="4"/>
  <c r="G56" i="4" s="1"/>
  <c r="H56" i="4" s="1"/>
  <c r="E12" i="4"/>
  <c r="G12" i="4" s="1"/>
  <c r="H12" i="4" s="1"/>
  <c r="E50" i="4"/>
  <c r="G50" i="4" s="1"/>
  <c r="H50" i="4" s="1"/>
  <c r="E51" i="4"/>
  <c r="G51" i="4" s="1"/>
  <c r="H51" i="4" s="1"/>
  <c r="E8" i="4"/>
  <c r="G8" i="4" s="1"/>
  <c r="H8" i="4" s="1"/>
  <c r="E30" i="4"/>
  <c r="G30" i="4" s="1"/>
  <c r="H30" i="4" s="1"/>
  <c r="E52" i="4"/>
  <c r="G52" i="4" s="1"/>
  <c r="H52" i="4" s="1"/>
  <c r="P13" i="4"/>
  <c r="AG13" i="4" s="1"/>
  <c r="O13" i="4"/>
  <c r="V13" i="4"/>
  <c r="V54" i="4"/>
  <c r="O54" i="4"/>
  <c r="P54" i="4"/>
  <c r="AG54" i="4" s="1"/>
  <c r="F56" i="7"/>
  <c r="I56" i="7" s="1"/>
  <c r="E11" i="4"/>
  <c r="G11" i="4" s="1"/>
  <c r="H11" i="4" s="1"/>
  <c r="V59" i="4"/>
  <c r="O59" i="4"/>
  <c r="P59" i="4" s="1"/>
  <c r="AG59" i="4" s="1"/>
  <c r="E53" i="4"/>
  <c r="G53" i="4" s="1"/>
  <c r="H53" i="4" s="1"/>
  <c r="V48" i="4"/>
  <c r="Z48" i="4" s="1"/>
  <c r="O48" i="4"/>
  <c r="P48" i="4"/>
  <c r="AG48" i="4" s="1"/>
  <c r="P33" i="4"/>
  <c r="AG33" i="4" s="1"/>
  <c r="O33" i="4"/>
  <c r="V33" i="4"/>
  <c r="E46" i="4"/>
  <c r="G46" i="4" s="1"/>
  <c r="H46" i="4" s="1"/>
  <c r="V7" i="4"/>
  <c r="O7" i="4"/>
  <c r="P7" i="4"/>
  <c r="AG7" i="4" s="1"/>
  <c r="E29" i="4"/>
  <c r="G29" i="4" s="1"/>
  <c r="H29" i="4" s="1"/>
  <c r="E36" i="4"/>
  <c r="G36" i="4" s="1"/>
  <c r="H36" i="4" s="1"/>
  <c r="V34" i="4"/>
  <c r="O34" i="4"/>
  <c r="P34" i="4" s="1"/>
  <c r="AG34" i="4" s="1"/>
  <c r="V49" i="4"/>
  <c r="O49" i="4"/>
  <c r="P49" i="4"/>
  <c r="AG49" i="4" s="1"/>
  <c r="Z39" i="6"/>
  <c r="AB39" i="6" s="1"/>
  <c r="F50" i="7"/>
  <c r="I50" i="7" s="1"/>
  <c r="E15" i="4"/>
  <c r="G15" i="4" s="1"/>
  <c r="H15" i="4" s="1"/>
  <c r="O63" i="4"/>
  <c r="V63" i="4"/>
  <c r="P63" i="4"/>
  <c r="AG63" i="4" s="1"/>
  <c r="O27" i="4"/>
  <c r="P27" i="4"/>
  <c r="AG27" i="4" s="1"/>
  <c r="V27" i="4"/>
  <c r="E35" i="4"/>
  <c r="G35" i="4" s="1"/>
  <c r="H35" i="4" s="1"/>
  <c r="AB59" i="6"/>
  <c r="Z59" i="6"/>
  <c r="Y59" i="6"/>
  <c r="AA59" i="6"/>
  <c r="Z40" i="6"/>
  <c r="AB40" i="6" s="1"/>
  <c r="Z19" i="6"/>
  <c r="AB19" i="6" s="1"/>
  <c r="E7" i="7"/>
  <c r="G7" i="7" s="1"/>
  <c r="H7" i="7" s="1"/>
  <c r="O50" i="4"/>
  <c r="P50" i="4" s="1"/>
  <c r="AG50" i="4" s="1"/>
  <c r="V50" i="4"/>
  <c r="E10" i="4"/>
  <c r="G10" i="4" s="1"/>
  <c r="H10" i="4" s="1"/>
  <c r="E41" i="4"/>
  <c r="G41" i="4" s="1"/>
  <c r="H41" i="4" s="1"/>
  <c r="E44" i="4"/>
  <c r="G44" i="4" s="1"/>
  <c r="H44" i="4" s="1"/>
  <c r="E42" i="4"/>
  <c r="G42" i="4" s="1"/>
  <c r="H42" i="4" s="1"/>
  <c r="E55" i="4"/>
  <c r="G55" i="4" s="1"/>
  <c r="H55" i="4" s="1"/>
  <c r="P61" i="1"/>
  <c r="AG61" i="1" s="1"/>
  <c r="O57" i="1"/>
  <c r="P57" i="1" s="1"/>
  <c r="AG57" i="1" s="1"/>
  <c r="F12" i="1"/>
  <c r="I12" i="1" s="1"/>
  <c r="AF12" i="1" s="1"/>
  <c r="O45" i="1"/>
  <c r="P45" i="1" s="1"/>
  <c r="AG45" i="1" s="1"/>
  <c r="Z56" i="6"/>
  <c r="AB56" i="6" s="1"/>
  <c r="P22" i="1"/>
  <c r="AG22" i="1" s="1"/>
  <c r="Z45" i="6"/>
  <c r="AB45" i="6" s="1"/>
  <c r="Z16" i="6"/>
  <c r="AB16" i="6" s="1"/>
  <c r="F22" i="7"/>
  <c r="I22" i="7" s="1"/>
  <c r="F19" i="7"/>
  <c r="I19" i="7" s="1"/>
  <c r="E9" i="4"/>
  <c r="G9" i="4" s="1"/>
  <c r="H9" i="4" s="1"/>
  <c r="O62" i="4"/>
  <c r="P62" i="4"/>
  <c r="AG62" i="4" s="1"/>
  <c r="V62" i="4"/>
  <c r="E60" i="4"/>
  <c r="G60" i="4" s="1"/>
  <c r="H60" i="4" s="1"/>
  <c r="V12" i="4"/>
  <c r="O12" i="4"/>
  <c r="P12" i="4" s="1"/>
  <c r="AG12" i="4" s="1"/>
  <c r="V14" i="4"/>
  <c r="O14" i="4"/>
  <c r="P14" i="4" s="1"/>
  <c r="AG14" i="4" s="1"/>
  <c r="O51" i="4"/>
  <c r="P51" i="4"/>
  <c r="AG51" i="4" s="1"/>
  <c r="V51" i="4"/>
  <c r="O8" i="4"/>
  <c r="P8" i="4" s="1"/>
  <c r="AG8" i="4" s="1"/>
  <c r="V8" i="4"/>
  <c r="V30" i="4"/>
  <c r="P30" i="4"/>
  <c r="AG30" i="4" s="1"/>
  <c r="O30" i="4"/>
  <c r="F13" i="7"/>
  <c r="I13" i="7" s="1"/>
  <c r="F47" i="7"/>
  <c r="I47" i="7" s="1"/>
  <c r="P40" i="4"/>
  <c r="AG40" i="4" s="1"/>
  <c r="V40" i="4"/>
  <c r="O40" i="4"/>
  <c r="V52" i="4"/>
  <c r="O52" i="4"/>
  <c r="P52" i="4" s="1"/>
  <c r="AG52" i="4" s="1"/>
  <c r="E13" i="4"/>
  <c r="G13" i="4" s="1"/>
  <c r="H13" i="4" s="1"/>
  <c r="E57" i="4"/>
  <c r="G57" i="4" s="1"/>
  <c r="H57" i="4" s="1"/>
  <c r="F31" i="7"/>
  <c r="I31" i="7" s="1"/>
  <c r="F38" i="7"/>
  <c r="I38" i="7" s="1"/>
  <c r="F17" i="7"/>
  <c r="I17" i="7" s="1"/>
  <c r="V11" i="4"/>
  <c r="O11" i="4"/>
  <c r="P11" i="4" s="1"/>
  <c r="AG11" i="4" s="1"/>
  <c r="E26" i="4"/>
  <c r="G26" i="4" s="1"/>
  <c r="H26" i="4" s="1"/>
  <c r="O44" i="4"/>
  <c r="P44" i="4" s="1"/>
  <c r="AG44" i="4" s="1"/>
  <c r="V44" i="4"/>
  <c r="V53" i="4"/>
  <c r="O53" i="4"/>
  <c r="P53" i="4" s="1"/>
  <c r="AG53" i="4" s="1"/>
  <c r="E25" i="4"/>
  <c r="G25" i="4" s="1"/>
  <c r="H25" i="4" s="1"/>
  <c r="F46" i="7"/>
  <c r="I46" i="7" s="1"/>
  <c r="V46" i="4"/>
  <c r="O46" i="4"/>
  <c r="P46" i="4" s="1"/>
  <c r="AG46" i="4" s="1"/>
  <c r="E49" i="4"/>
  <c r="G49" i="4" s="1"/>
  <c r="H49" i="4" s="1"/>
  <c r="P31" i="1"/>
  <c r="AG31" i="1" s="1"/>
  <c r="E39" i="4"/>
  <c r="G39" i="4" s="1"/>
  <c r="H39" i="4" s="1"/>
  <c r="E61" i="4"/>
  <c r="G61" i="4" s="1"/>
  <c r="H61" i="4" s="1"/>
  <c r="O47" i="4"/>
  <c r="V47" i="4"/>
  <c r="P47" i="4"/>
  <c r="AG47" i="4" s="1"/>
  <c r="Z26" i="6"/>
  <c r="O61" i="1"/>
  <c r="E31" i="4"/>
  <c r="G31" i="4" s="1"/>
  <c r="H31" i="4" s="1"/>
  <c r="O36" i="1"/>
  <c r="P36" i="1" s="1"/>
  <c r="AG36" i="1" s="1"/>
  <c r="Z42" i="6"/>
  <c r="AB42" i="6" s="1"/>
  <c r="F43" i="7"/>
  <c r="I43" i="7" s="1"/>
  <c r="P9" i="4"/>
  <c r="AG9" i="4" s="1"/>
  <c r="O9" i="4"/>
  <c r="V9" i="4"/>
  <c r="E62" i="4"/>
  <c r="G62" i="4" s="1"/>
  <c r="H62" i="4" s="1"/>
  <c r="O15" i="4"/>
  <c r="P15" i="4" s="1"/>
  <c r="AG15" i="4" s="1"/>
  <c r="V15" i="4"/>
  <c r="V29" i="4"/>
  <c r="O29" i="4"/>
  <c r="P29" i="4" s="1"/>
  <c r="AG29" i="4" s="1"/>
  <c r="V21" i="4"/>
  <c r="P21" i="4"/>
  <c r="AG21" i="4" s="1"/>
  <c r="O21" i="4"/>
  <c r="V36" i="4"/>
  <c r="P36" i="4"/>
  <c r="AG36" i="4" s="1"/>
  <c r="O36" i="4"/>
  <c r="E59" i="4"/>
  <c r="G59" i="4" s="1"/>
  <c r="H59" i="4" s="1"/>
  <c r="F44" i="7"/>
  <c r="I44" i="7" s="1"/>
  <c r="F48" i="7"/>
  <c r="I48" i="7" s="1"/>
  <c r="O26" i="4"/>
  <c r="P26" i="4" s="1"/>
  <c r="AG26" i="4" s="1"/>
  <c r="V26" i="4"/>
  <c r="O35" i="4"/>
  <c r="P35" i="4" s="1"/>
  <c r="AG35" i="4" s="1"/>
  <c r="V35" i="4"/>
  <c r="V25" i="4"/>
  <c r="P25" i="4"/>
  <c r="AG25" i="4" s="1"/>
  <c r="O25" i="4"/>
  <c r="E33" i="4"/>
  <c r="G33" i="4" s="1"/>
  <c r="H33" i="4" s="1"/>
  <c r="E24" i="6"/>
  <c r="G24" i="6" s="1"/>
  <c r="H24" i="6" s="1"/>
  <c r="O60" i="1"/>
  <c r="P60" i="1" s="1"/>
  <c r="AG60" i="1" s="1"/>
  <c r="O41" i="6"/>
  <c r="P41" i="6" s="1"/>
  <c r="AG41" i="6" s="1"/>
  <c r="E29" i="6"/>
  <c r="G29" i="6" s="1"/>
  <c r="H29" i="6" s="1"/>
  <c r="E49" i="6"/>
  <c r="G49" i="6" s="1"/>
  <c r="H49" i="6" s="1"/>
  <c r="E53" i="6"/>
  <c r="G53" i="6" s="1"/>
  <c r="H53" i="6" s="1"/>
  <c r="P60" i="5"/>
  <c r="AF60" i="5" s="1"/>
  <c r="U60" i="5"/>
  <c r="O60" i="5"/>
  <c r="O52" i="6"/>
  <c r="P52" i="6" s="1"/>
  <c r="AG52" i="6" s="1"/>
  <c r="E48" i="5"/>
  <c r="G48" i="5" s="1"/>
  <c r="H48" i="5" s="1"/>
  <c r="E39" i="6"/>
  <c r="G39" i="6" s="1"/>
  <c r="H39" i="6" s="1"/>
  <c r="P40" i="6"/>
  <c r="AG40" i="6" s="1"/>
  <c r="O40" i="6"/>
  <c r="O22" i="6"/>
  <c r="P22" i="6" s="1"/>
  <c r="AG22" i="6" s="1"/>
  <c r="E17" i="6"/>
  <c r="G17" i="6" s="1"/>
  <c r="H17" i="6" s="1"/>
  <c r="U28" i="5"/>
  <c r="O28" i="5"/>
  <c r="P28" i="5" s="1"/>
  <c r="AF28" i="5" s="1"/>
  <c r="E46" i="5"/>
  <c r="G46" i="5" s="1"/>
  <c r="H46" i="5" s="1"/>
  <c r="E43" i="5"/>
  <c r="G43" i="5" s="1"/>
  <c r="H43" i="5" s="1"/>
  <c r="P23" i="5"/>
  <c r="AF23" i="5" s="1"/>
  <c r="U23" i="5"/>
  <c r="O23" i="5"/>
  <c r="E17" i="5"/>
  <c r="G17" i="5" s="1"/>
  <c r="H17" i="5" s="1"/>
  <c r="E19" i="6"/>
  <c r="G19" i="6" s="1"/>
  <c r="H19" i="6" s="1"/>
  <c r="O27" i="6"/>
  <c r="P27" i="6"/>
  <c r="AG27" i="6" s="1"/>
  <c r="E25" i="6"/>
  <c r="G25" i="6" s="1"/>
  <c r="H25" i="6" s="1"/>
  <c r="O57" i="6"/>
  <c r="P57" i="6" s="1"/>
  <c r="AG57" i="6" s="1"/>
  <c r="P54" i="5"/>
  <c r="AF54" i="5" s="1"/>
  <c r="U54" i="5"/>
  <c r="O54" i="5"/>
  <c r="U57" i="5"/>
  <c r="O57" i="5"/>
  <c r="P57" i="5" s="1"/>
  <c r="AF57" i="5" s="1"/>
  <c r="E55" i="5"/>
  <c r="G55" i="5" s="1"/>
  <c r="H55" i="5" s="1"/>
  <c r="O12" i="6"/>
  <c r="P12" i="6" s="1"/>
  <c r="AG12" i="6" s="1"/>
  <c r="P16" i="6"/>
  <c r="AG16" i="6" s="1"/>
  <c r="O16" i="6"/>
  <c r="E27" i="5"/>
  <c r="G27" i="5" s="1"/>
  <c r="H27" i="5" s="1"/>
  <c r="E30" i="5"/>
  <c r="G30" i="5" s="1"/>
  <c r="H30" i="5" s="1"/>
  <c r="L65" i="1"/>
  <c r="E55" i="6"/>
  <c r="G55" i="6" s="1"/>
  <c r="H55" i="6" s="1"/>
  <c r="E35" i="6"/>
  <c r="G35" i="6" s="1"/>
  <c r="H35" i="6" s="1"/>
  <c r="O21" i="6"/>
  <c r="P21" i="6"/>
  <c r="AG21" i="6" s="1"/>
  <c r="P51" i="6"/>
  <c r="AG51" i="6" s="1"/>
  <c r="O51" i="6"/>
  <c r="E59" i="5"/>
  <c r="G59" i="5" s="1"/>
  <c r="H59" i="5" s="1"/>
  <c r="O50" i="6"/>
  <c r="P50" i="6" s="1"/>
  <c r="AG50" i="6" s="1"/>
  <c r="E60" i="5"/>
  <c r="G60" i="5" s="1"/>
  <c r="H60" i="5" s="1"/>
  <c r="E34" i="5"/>
  <c r="G34" i="5" s="1"/>
  <c r="H34" i="5" s="1"/>
  <c r="E18" i="5"/>
  <c r="G18" i="5" s="1"/>
  <c r="H18" i="5" s="1"/>
  <c r="P39" i="6"/>
  <c r="AG39" i="6" s="1"/>
  <c r="O39" i="6"/>
  <c r="E40" i="6"/>
  <c r="G40" i="6" s="1"/>
  <c r="H40" i="6" s="1"/>
  <c r="E22" i="6"/>
  <c r="G22" i="6" s="1"/>
  <c r="H22" i="6" s="1"/>
  <c r="O23" i="6"/>
  <c r="P23" i="6"/>
  <c r="AG23" i="6" s="1"/>
  <c r="O17" i="6"/>
  <c r="P17" i="6" s="1"/>
  <c r="AG17" i="6" s="1"/>
  <c r="E19" i="5"/>
  <c r="G19" i="5" s="1"/>
  <c r="H19" i="5" s="1"/>
  <c r="U43" i="5"/>
  <c r="P43" i="5"/>
  <c r="AF43" i="5" s="1"/>
  <c r="O43" i="5"/>
  <c r="U22" i="5"/>
  <c r="O22" i="5"/>
  <c r="P22" i="5" s="1"/>
  <c r="AF22" i="5" s="1"/>
  <c r="E56" i="5"/>
  <c r="G56" i="5" s="1"/>
  <c r="H56" i="5" s="1"/>
  <c r="E8" i="5"/>
  <c r="G8" i="5" s="1"/>
  <c r="H8" i="5" s="1"/>
  <c r="O20" i="6"/>
  <c r="P20" i="6" s="1"/>
  <c r="AG20" i="6" s="1"/>
  <c r="O26" i="6"/>
  <c r="P26" i="6" s="1"/>
  <c r="AG26" i="6" s="1"/>
  <c r="O63" i="6"/>
  <c r="P63" i="6"/>
  <c r="AG63" i="6" s="1"/>
  <c r="Z27" i="6"/>
  <c r="P25" i="6"/>
  <c r="AG25" i="6" s="1"/>
  <c r="O25" i="6"/>
  <c r="O48" i="6"/>
  <c r="P48" i="6"/>
  <c r="AG48" i="6" s="1"/>
  <c r="E54" i="5"/>
  <c r="G54" i="5" s="1"/>
  <c r="H54" i="5" s="1"/>
  <c r="L64" i="5"/>
  <c r="S7" i="5"/>
  <c r="S64" i="5" s="1"/>
  <c r="E45" i="6"/>
  <c r="G45" i="6" s="1"/>
  <c r="H45" i="6" s="1"/>
  <c r="P25" i="5"/>
  <c r="AF25" i="5" s="1"/>
  <c r="O25" i="5"/>
  <c r="E12" i="6"/>
  <c r="G12" i="6" s="1"/>
  <c r="H12" i="6" s="1"/>
  <c r="E16" i="6"/>
  <c r="G16" i="6" s="1"/>
  <c r="H16" i="6" s="1"/>
  <c r="E47" i="5"/>
  <c r="G47" i="5" s="1"/>
  <c r="H47" i="5" s="1"/>
  <c r="P30" i="5"/>
  <c r="AF30" i="5" s="1"/>
  <c r="O30" i="5"/>
  <c r="F45" i="1"/>
  <c r="I45" i="1" s="1"/>
  <c r="AF45" i="1" s="1"/>
  <c r="F49" i="1"/>
  <c r="I49" i="1" s="1"/>
  <c r="AF49" i="1" s="1"/>
  <c r="T65" i="1"/>
  <c r="U12" i="5"/>
  <c r="O12" i="5"/>
  <c r="P12" i="5" s="1"/>
  <c r="AF12" i="5" s="1"/>
  <c r="O35" i="6"/>
  <c r="P35" i="6" s="1"/>
  <c r="AG35" i="6" s="1"/>
  <c r="E51" i="6"/>
  <c r="G51" i="6" s="1"/>
  <c r="H51" i="6" s="1"/>
  <c r="O59" i="5"/>
  <c r="P59" i="5" s="1"/>
  <c r="AF59" i="5" s="1"/>
  <c r="E50" i="6"/>
  <c r="G50" i="6" s="1"/>
  <c r="H50" i="6" s="1"/>
  <c r="U52" i="5"/>
  <c r="O52" i="5"/>
  <c r="P52" i="5" s="1"/>
  <c r="AF52" i="5" s="1"/>
  <c r="P18" i="5"/>
  <c r="AF18" i="5" s="1"/>
  <c r="O18" i="5"/>
  <c r="U18" i="5"/>
  <c r="O9" i="6"/>
  <c r="P9" i="6"/>
  <c r="AG9" i="6" s="1"/>
  <c r="E23" i="6"/>
  <c r="G23" i="6" s="1"/>
  <c r="H23" i="6" s="1"/>
  <c r="E28" i="5"/>
  <c r="G28" i="5" s="1"/>
  <c r="H28" i="5" s="1"/>
  <c r="E23" i="5"/>
  <c r="G23" i="5" s="1"/>
  <c r="H23" i="5" s="1"/>
  <c r="O56" i="5"/>
  <c r="P56" i="5"/>
  <c r="AF56" i="5" s="1"/>
  <c r="E58" i="6"/>
  <c r="G58" i="6" s="1"/>
  <c r="H58" i="6" s="1"/>
  <c r="U8" i="5"/>
  <c r="O8" i="5"/>
  <c r="P8" i="5" s="1"/>
  <c r="AF8" i="5" s="1"/>
  <c r="E20" i="6"/>
  <c r="G20" i="6" s="1"/>
  <c r="H20" i="6" s="1"/>
  <c r="E62" i="5"/>
  <c r="G62" i="5" s="1"/>
  <c r="H62" i="5" s="1"/>
  <c r="E26" i="6"/>
  <c r="G26" i="6" s="1"/>
  <c r="H26" i="6" s="1"/>
  <c r="O11" i="6"/>
  <c r="P11" i="6" s="1"/>
  <c r="AG11" i="6" s="1"/>
  <c r="E63" i="6"/>
  <c r="G63" i="6" s="1"/>
  <c r="H63" i="6" s="1"/>
  <c r="E13" i="5"/>
  <c r="G13" i="5" s="1"/>
  <c r="H13" i="5" s="1"/>
  <c r="E48" i="6"/>
  <c r="G48" i="6" s="1"/>
  <c r="H48" i="6" s="1"/>
  <c r="E7" i="5"/>
  <c r="G7" i="5" s="1"/>
  <c r="H7" i="5" s="1"/>
  <c r="E25" i="5"/>
  <c r="G25" i="5" s="1"/>
  <c r="H25" i="5" s="1"/>
  <c r="U36" i="5"/>
  <c r="O36" i="5"/>
  <c r="P36" i="5"/>
  <c r="AF36" i="5" s="1"/>
  <c r="O27" i="5"/>
  <c r="U27" i="5"/>
  <c r="P27" i="5"/>
  <c r="AF27" i="5" s="1"/>
  <c r="E54" i="6"/>
  <c r="G54" i="6" s="1"/>
  <c r="H54" i="6" s="1"/>
  <c r="O7" i="6"/>
  <c r="P7" i="6"/>
  <c r="AG7" i="6" s="1"/>
  <c r="V7" i="6"/>
  <c r="O28" i="6"/>
  <c r="P28" i="6" s="1"/>
  <c r="AG28" i="6" s="1"/>
  <c r="E52" i="5"/>
  <c r="G52" i="5" s="1"/>
  <c r="H52" i="5" s="1"/>
  <c r="E38" i="6"/>
  <c r="G38" i="6" s="1"/>
  <c r="H38" i="6" s="1"/>
  <c r="O13" i="5"/>
  <c r="U13" i="5"/>
  <c r="P13" i="5"/>
  <c r="AF13" i="5" s="1"/>
  <c r="O42" i="5"/>
  <c r="P42" i="5"/>
  <c r="AF42" i="5" s="1"/>
  <c r="P43" i="6"/>
  <c r="AG43" i="6" s="1"/>
  <c r="O43" i="6"/>
  <c r="E10" i="6"/>
  <c r="G10" i="6" s="1"/>
  <c r="H10" i="6" s="1"/>
  <c r="O41" i="5"/>
  <c r="P41" i="5" s="1"/>
  <c r="AF41" i="5" s="1"/>
  <c r="U41" i="5"/>
  <c r="E44" i="6"/>
  <c r="G44" i="6" s="1"/>
  <c r="H44" i="6" s="1"/>
  <c r="P49" i="5"/>
  <c r="AF49" i="5" s="1"/>
  <c r="O49" i="5"/>
  <c r="U49" i="5"/>
  <c r="E16" i="5"/>
  <c r="G16" i="5" s="1"/>
  <c r="H16" i="5" s="1"/>
  <c r="O34" i="6"/>
  <c r="P34" i="6" s="1"/>
  <c r="AG34" i="6" s="1"/>
  <c r="O18" i="6"/>
  <c r="P18" i="6"/>
  <c r="AG18" i="6" s="1"/>
  <c r="T7" i="6"/>
  <c r="T64" i="6" s="1"/>
  <c r="L64" i="6"/>
  <c r="O59" i="1"/>
  <c r="P59" i="1" s="1"/>
  <c r="AG59" i="1" s="1"/>
  <c r="O58" i="1"/>
  <c r="P58" i="1" s="1"/>
  <c r="AG58" i="1" s="1"/>
  <c r="E56" i="6"/>
  <c r="G56" i="6" s="1"/>
  <c r="H56" i="6" s="1"/>
  <c r="E29" i="5"/>
  <c r="G29" i="5" s="1"/>
  <c r="H29" i="5" s="1"/>
  <c r="O44" i="6"/>
  <c r="P44" i="6" s="1"/>
  <c r="AG44" i="6" s="1"/>
  <c r="U61" i="5"/>
  <c r="O61" i="5"/>
  <c r="P61" i="5" s="1"/>
  <c r="AF61" i="5" s="1"/>
  <c r="E44" i="5"/>
  <c r="G44" i="5" s="1"/>
  <c r="H44" i="5" s="1"/>
  <c r="O32" i="5"/>
  <c r="P32" i="5" s="1"/>
  <c r="AF32" i="5" s="1"/>
  <c r="U32" i="5"/>
  <c r="P63" i="5"/>
  <c r="AF63" i="5" s="1"/>
  <c r="O63" i="5"/>
  <c r="E42" i="6"/>
  <c r="G42" i="6" s="1"/>
  <c r="H42" i="6" s="1"/>
  <c r="E36" i="6"/>
  <c r="G36" i="6" s="1"/>
  <c r="H36" i="6" s="1"/>
  <c r="E9" i="5"/>
  <c r="G9" i="5" s="1"/>
  <c r="H9" i="5" s="1"/>
  <c r="U38" i="5"/>
  <c r="O38" i="5"/>
  <c r="P38" i="5" s="1"/>
  <c r="AF38" i="5" s="1"/>
  <c r="E41" i="6"/>
  <c r="G41" i="6" s="1"/>
  <c r="H41" i="6" s="1"/>
  <c r="P49" i="6"/>
  <c r="AG49" i="6" s="1"/>
  <c r="O49" i="6"/>
  <c r="E11" i="5"/>
  <c r="G11" i="5" s="1"/>
  <c r="H11" i="5" s="1"/>
  <c r="E10" i="5"/>
  <c r="G10" i="5" s="1"/>
  <c r="H10" i="5" s="1"/>
  <c r="E30" i="6"/>
  <c r="G30" i="6" s="1"/>
  <c r="H30" i="6" s="1"/>
  <c r="E39" i="5"/>
  <c r="G39" i="5" s="1"/>
  <c r="H39" i="5" s="1"/>
  <c r="E15" i="5"/>
  <c r="G15" i="5" s="1"/>
  <c r="H15" i="5" s="1"/>
  <c r="O61" i="6"/>
  <c r="P61" i="6" s="1"/>
  <c r="AG61" i="6" s="1"/>
  <c r="O29" i="5"/>
  <c r="P29" i="5" s="1"/>
  <c r="AF29" i="5" s="1"/>
  <c r="O59" i="6"/>
  <c r="P59" i="6" s="1"/>
  <c r="AG59" i="6" s="1"/>
  <c r="O46" i="5"/>
  <c r="P46" i="5" s="1"/>
  <c r="AF46" i="5" s="1"/>
  <c r="U46" i="5"/>
  <c r="E35" i="5"/>
  <c r="G35" i="5" s="1"/>
  <c r="H35" i="5" s="1"/>
  <c r="U51" i="5"/>
  <c r="O51" i="5"/>
  <c r="P51" i="5"/>
  <c r="AF51" i="5" s="1"/>
  <c r="P19" i="6"/>
  <c r="AG19" i="6" s="1"/>
  <c r="O19" i="6"/>
  <c r="O46" i="6"/>
  <c r="P46" i="6" s="1"/>
  <c r="AG46" i="6" s="1"/>
  <c r="E50" i="5"/>
  <c r="G50" i="5" s="1"/>
  <c r="H50" i="5" s="1"/>
  <c r="P45" i="5"/>
  <c r="AF45" i="5" s="1"/>
  <c r="O45" i="5"/>
  <c r="P33" i="5"/>
  <c r="AF33" i="5" s="1"/>
  <c r="O33" i="5"/>
  <c r="E37" i="6"/>
  <c r="G37" i="6" s="1"/>
  <c r="H37" i="6" s="1"/>
  <c r="E40" i="5"/>
  <c r="G40" i="5" s="1"/>
  <c r="H40" i="5" s="1"/>
  <c r="O14" i="5"/>
  <c r="P14" i="5" s="1"/>
  <c r="AF14" i="5" s="1"/>
  <c r="U14" i="5"/>
  <c r="E57" i="5"/>
  <c r="G57" i="5" s="1"/>
  <c r="H57" i="5" s="1"/>
  <c r="O33" i="6"/>
  <c r="P33" i="6"/>
  <c r="AG33" i="6" s="1"/>
  <c r="P36" i="6"/>
  <c r="AG36" i="6" s="1"/>
  <c r="O36" i="6"/>
  <c r="E31" i="6"/>
  <c r="G31" i="6" s="1"/>
  <c r="H31" i="6" s="1"/>
  <c r="U24" i="5"/>
  <c r="O24" i="5"/>
  <c r="P24" i="5" s="1"/>
  <c r="AF24" i="5" s="1"/>
  <c r="E12" i="5"/>
  <c r="G12" i="5" s="1"/>
  <c r="H12" i="5" s="1"/>
  <c r="O8" i="6"/>
  <c r="P8" i="6" s="1"/>
  <c r="AG8" i="6" s="1"/>
  <c r="E26" i="5"/>
  <c r="G26" i="5" s="1"/>
  <c r="H26" i="5" s="1"/>
  <c r="E43" i="6"/>
  <c r="G43" i="6" s="1"/>
  <c r="H43" i="6" s="1"/>
  <c r="E58" i="5"/>
  <c r="G58" i="5" s="1"/>
  <c r="H58" i="5" s="1"/>
  <c r="U20" i="5"/>
  <c r="O20" i="5"/>
  <c r="P20" i="5" s="1"/>
  <c r="AF20" i="5" s="1"/>
  <c r="U44" i="5"/>
  <c r="O44" i="5"/>
  <c r="P44" i="5" s="1"/>
  <c r="AF44" i="5" s="1"/>
  <c r="E11" i="6"/>
  <c r="G11" i="6" s="1"/>
  <c r="H11" i="6" s="1"/>
  <c r="E32" i="6"/>
  <c r="G32" i="6" s="1"/>
  <c r="H32" i="6" s="1"/>
  <c r="E36" i="5"/>
  <c r="G36" i="5" s="1"/>
  <c r="H36" i="5" s="1"/>
  <c r="O42" i="6"/>
  <c r="P42" i="6"/>
  <c r="AG42" i="6" s="1"/>
  <c r="P13" i="6"/>
  <c r="AG13" i="6" s="1"/>
  <c r="O13" i="6"/>
  <c r="P54" i="6"/>
  <c r="AG54" i="6" s="1"/>
  <c r="O54" i="6"/>
  <c r="E7" i="6"/>
  <c r="G7" i="6" s="1"/>
  <c r="H7" i="6" s="1"/>
  <c r="U9" i="5"/>
  <c r="O9" i="5"/>
  <c r="P9" i="5"/>
  <c r="AF9" i="5" s="1"/>
  <c r="O56" i="6"/>
  <c r="P56" i="6"/>
  <c r="AG56" i="6" s="1"/>
  <c r="E8" i="6"/>
  <c r="G8" i="6" s="1"/>
  <c r="H8" i="6" s="1"/>
  <c r="E28" i="6"/>
  <c r="G28" i="6" s="1"/>
  <c r="H28" i="6" s="1"/>
  <c r="O24" i="6"/>
  <c r="P24" i="6" s="1"/>
  <c r="AG24" i="6" s="1"/>
  <c r="E9" i="6"/>
  <c r="G9" i="6" s="1"/>
  <c r="H9" i="6" s="1"/>
  <c r="O58" i="5"/>
  <c r="P58" i="5" s="1"/>
  <c r="AF58" i="5" s="1"/>
  <c r="U58" i="5"/>
  <c r="E20" i="5"/>
  <c r="G20" i="5" s="1"/>
  <c r="H20" i="5" s="1"/>
  <c r="P62" i="6"/>
  <c r="AG62" i="6" s="1"/>
  <c r="O62" i="6"/>
  <c r="E21" i="5"/>
  <c r="G21" i="5" s="1"/>
  <c r="H21" i="5" s="1"/>
  <c r="O58" i="6"/>
  <c r="P58" i="6" s="1"/>
  <c r="AG58" i="6" s="1"/>
  <c r="E53" i="5"/>
  <c r="G53" i="5" s="1"/>
  <c r="H53" i="5" s="1"/>
  <c r="P62" i="5"/>
  <c r="AF62" i="5" s="1"/>
  <c r="O62" i="5"/>
  <c r="U62" i="5"/>
  <c r="E60" i="6"/>
  <c r="G60" i="6" s="1"/>
  <c r="H60" i="6" s="1"/>
  <c r="E45" i="5"/>
  <c r="G45" i="5" s="1"/>
  <c r="H45" i="5" s="1"/>
  <c r="E32" i="5"/>
  <c r="G32" i="5" s="1"/>
  <c r="H32" i="5" s="1"/>
  <c r="E47" i="6"/>
  <c r="G47" i="6" s="1"/>
  <c r="H47" i="6" s="1"/>
  <c r="E31" i="5"/>
  <c r="G31" i="5" s="1"/>
  <c r="H31" i="5" s="1"/>
  <c r="E63" i="5"/>
  <c r="G63" i="5" s="1"/>
  <c r="H63" i="5" s="1"/>
  <c r="O32" i="6"/>
  <c r="P32" i="6" s="1"/>
  <c r="AG32" i="6" s="1"/>
  <c r="E13" i="6"/>
  <c r="G13" i="6" s="1"/>
  <c r="H13" i="6" s="1"/>
  <c r="E42" i="5"/>
  <c r="G42" i="5" s="1"/>
  <c r="H42" i="5" s="1"/>
  <c r="O37" i="5"/>
  <c r="P37" i="5" s="1"/>
  <c r="AF37" i="5" s="1"/>
  <c r="U37" i="5"/>
  <c r="E38" i="5"/>
  <c r="G38" i="5" s="1"/>
  <c r="H38" i="5" s="1"/>
  <c r="O26" i="5"/>
  <c r="P26" i="5" s="1"/>
  <c r="AF26" i="5" s="1"/>
  <c r="O11" i="5"/>
  <c r="P11" i="5" s="1"/>
  <c r="AF11" i="5" s="1"/>
  <c r="U11" i="5"/>
  <c r="P10" i="5"/>
  <c r="AF10" i="5" s="1"/>
  <c r="O10" i="5"/>
  <c r="U10" i="5"/>
  <c r="O10" i="6"/>
  <c r="P10" i="6"/>
  <c r="AG10" i="6" s="1"/>
  <c r="P30" i="6"/>
  <c r="AG30" i="6" s="1"/>
  <c r="O30" i="6"/>
  <c r="O15" i="5"/>
  <c r="P15" i="5" s="1"/>
  <c r="AF15" i="5" s="1"/>
  <c r="U15" i="5"/>
  <c r="O38" i="6"/>
  <c r="P38" i="6" s="1"/>
  <c r="AG38" i="6" s="1"/>
  <c r="E41" i="5"/>
  <c r="G41" i="5" s="1"/>
  <c r="H41" i="5" s="1"/>
  <c r="E62" i="6"/>
  <c r="G62" i="6" s="1"/>
  <c r="H62" i="6" s="1"/>
  <c r="P21" i="5"/>
  <c r="AF21" i="5" s="1"/>
  <c r="O21" i="5"/>
  <c r="E49" i="5"/>
  <c r="G49" i="5" s="1"/>
  <c r="H49" i="5" s="1"/>
  <c r="U53" i="5"/>
  <c r="O53" i="5"/>
  <c r="P53" i="5" s="1"/>
  <c r="AF53" i="5" s="1"/>
  <c r="E46" i="6"/>
  <c r="G46" i="6" s="1"/>
  <c r="H46" i="6" s="1"/>
  <c r="P60" i="6"/>
  <c r="AG60" i="6" s="1"/>
  <c r="O60" i="6"/>
  <c r="O14" i="6"/>
  <c r="P14" i="6" s="1"/>
  <c r="AG14" i="6" s="1"/>
  <c r="O47" i="6"/>
  <c r="P47" i="6"/>
  <c r="AG47" i="6" s="1"/>
  <c r="E33" i="5"/>
  <c r="G33" i="5" s="1"/>
  <c r="H33" i="5" s="1"/>
  <c r="U31" i="5"/>
  <c r="O31" i="5"/>
  <c r="P31" i="5" s="1"/>
  <c r="AF31" i="5" s="1"/>
  <c r="O16" i="5"/>
  <c r="P16" i="5"/>
  <c r="AF16" i="5" s="1"/>
  <c r="E14" i="5"/>
  <c r="G14" i="5" s="1"/>
  <c r="H14" i="5" s="1"/>
  <c r="E34" i="6"/>
  <c r="G34" i="6" s="1"/>
  <c r="H34" i="6" s="1"/>
  <c r="E33" i="6"/>
  <c r="G33" i="6" s="1"/>
  <c r="H33" i="6" s="1"/>
  <c r="E18" i="6"/>
  <c r="G18" i="6" s="1"/>
  <c r="H18" i="6" s="1"/>
  <c r="E24" i="5"/>
  <c r="G24" i="5" s="1"/>
  <c r="H24" i="5" s="1"/>
  <c r="P46" i="1"/>
  <c r="AG46" i="1" s="1"/>
  <c r="O16" i="1"/>
  <c r="P16" i="1" s="1"/>
  <c r="AG16" i="1" s="1"/>
  <c r="E15" i="6"/>
  <c r="G15" i="6" s="1"/>
  <c r="H15" i="6" s="1"/>
  <c r="F56" i="1"/>
  <c r="I56" i="1" s="1"/>
  <c r="AF56" i="1" s="1"/>
  <c r="P55" i="6"/>
  <c r="AG55" i="6" s="1"/>
  <c r="O55" i="6"/>
  <c r="E37" i="5"/>
  <c r="G37" i="5" s="1"/>
  <c r="H37" i="5" s="1"/>
  <c r="O15" i="6"/>
  <c r="P15" i="6" s="1"/>
  <c r="AG15" i="6" s="1"/>
  <c r="E21" i="6"/>
  <c r="G21" i="6" s="1"/>
  <c r="H21" i="6" s="1"/>
  <c r="O29" i="6"/>
  <c r="P29" i="6" s="1"/>
  <c r="AG29" i="6" s="1"/>
  <c r="O53" i="6"/>
  <c r="P53" i="6" s="1"/>
  <c r="AG53" i="6" s="1"/>
  <c r="U34" i="5"/>
  <c r="O34" i="5"/>
  <c r="P34" i="5" s="1"/>
  <c r="AF34" i="5" s="1"/>
  <c r="E52" i="6"/>
  <c r="G52" i="6" s="1"/>
  <c r="H52" i="6" s="1"/>
  <c r="P48" i="5"/>
  <c r="AF48" i="5" s="1"/>
  <c r="O48" i="5"/>
  <c r="P39" i="5"/>
  <c r="AF39" i="5" s="1"/>
  <c r="O39" i="5"/>
  <c r="E61" i="6"/>
  <c r="G61" i="6" s="1"/>
  <c r="H61" i="6" s="1"/>
  <c r="E59" i="6"/>
  <c r="G59" i="6" s="1"/>
  <c r="H59" i="6" s="1"/>
  <c r="P19" i="5"/>
  <c r="AF19" i="5" s="1"/>
  <c r="O19" i="5"/>
  <c r="U35" i="5"/>
  <c r="O35" i="5"/>
  <c r="P35" i="5" s="1"/>
  <c r="AF35" i="5" s="1"/>
  <c r="E22" i="5"/>
  <c r="G22" i="5" s="1"/>
  <c r="H22" i="5" s="1"/>
  <c r="E61" i="5"/>
  <c r="G61" i="5" s="1"/>
  <c r="H61" i="5" s="1"/>
  <c r="E51" i="5"/>
  <c r="G51" i="5" s="1"/>
  <c r="H51" i="5" s="1"/>
  <c r="U17" i="5"/>
  <c r="O17" i="5"/>
  <c r="P17" i="5" s="1"/>
  <c r="AF17" i="5" s="1"/>
  <c r="U50" i="5"/>
  <c r="O50" i="5"/>
  <c r="P50" i="5" s="1"/>
  <c r="AF50" i="5" s="1"/>
  <c r="E27" i="6"/>
  <c r="G27" i="6" s="1"/>
  <c r="H27" i="6" s="1"/>
  <c r="E14" i="6"/>
  <c r="G14" i="6" s="1"/>
  <c r="H14" i="6" s="1"/>
  <c r="E57" i="6"/>
  <c r="G57" i="6" s="1"/>
  <c r="H57" i="6" s="1"/>
  <c r="O37" i="6"/>
  <c r="P37" i="6" s="1"/>
  <c r="AG37" i="6" s="1"/>
  <c r="O7" i="5"/>
  <c r="U7" i="5"/>
  <c r="P7" i="5"/>
  <c r="AF7" i="5" s="1"/>
  <c r="P40" i="5"/>
  <c r="AF40" i="5" s="1"/>
  <c r="O40" i="5"/>
  <c r="P45" i="6"/>
  <c r="AG45" i="6" s="1"/>
  <c r="O45" i="6"/>
  <c r="P55" i="5"/>
  <c r="AF55" i="5" s="1"/>
  <c r="U55" i="5"/>
  <c r="O55" i="5"/>
  <c r="P47" i="5"/>
  <c r="AF47" i="5" s="1"/>
  <c r="U47" i="5"/>
  <c r="O47" i="5"/>
  <c r="O31" i="6"/>
  <c r="P31" i="6" s="1"/>
  <c r="AG31" i="6" s="1"/>
  <c r="F14" i="1"/>
  <c r="I14" i="1" s="1"/>
  <c r="AF14" i="1" s="1"/>
  <c r="F44" i="1"/>
  <c r="I44" i="1" s="1"/>
  <c r="AF44" i="1" s="1"/>
  <c r="F42" i="1"/>
  <c r="I42" i="1" s="1"/>
  <c r="AF42" i="1" s="1"/>
  <c r="F21" i="1"/>
  <c r="I21" i="1" s="1"/>
  <c r="AF21" i="1" s="1"/>
  <c r="F39" i="1"/>
  <c r="I39" i="1" s="1"/>
  <c r="AF39" i="1" s="1"/>
  <c r="F59" i="1"/>
  <c r="I59" i="1" s="1"/>
  <c r="AF59" i="1" s="1"/>
  <c r="F23" i="1"/>
  <c r="I23" i="1" s="1"/>
  <c r="AF23" i="1" s="1"/>
  <c r="F17" i="1"/>
  <c r="I17" i="1" s="1"/>
  <c r="AF17" i="1" s="1"/>
  <c r="F27" i="1"/>
  <c r="I27" i="1" s="1"/>
  <c r="AF27" i="1" s="1"/>
  <c r="W56" i="1"/>
  <c r="X56" i="1" s="1"/>
  <c r="Y56" i="1" s="1"/>
  <c r="Z56" i="1"/>
  <c r="W21" i="1"/>
  <c r="X21" i="1" s="1"/>
  <c r="Y21" i="1" s="1"/>
  <c r="Z21" i="1"/>
  <c r="Z45" i="1"/>
  <c r="W45" i="1"/>
  <c r="X45" i="1" s="1"/>
  <c r="Y45" i="1" s="1"/>
  <c r="W17" i="1"/>
  <c r="X17" i="1" s="1"/>
  <c r="Y17" i="1" s="1"/>
  <c r="Z17" i="1"/>
  <c r="F53" i="1"/>
  <c r="I53" i="1" s="1"/>
  <c r="AF53" i="1" s="1"/>
  <c r="F60" i="1"/>
  <c r="I60" i="1" s="1"/>
  <c r="AF60" i="1" s="1"/>
  <c r="Z9" i="1"/>
  <c r="W9" i="1"/>
  <c r="X9" i="1" s="1"/>
  <c r="Y9" i="1" s="1"/>
  <c r="X27" i="1"/>
  <c r="Y27" i="1" s="1"/>
  <c r="W27" i="1"/>
  <c r="Z27" i="1"/>
  <c r="AA27" i="1"/>
  <c r="Z23" i="1"/>
  <c r="AA23" i="1"/>
  <c r="X23" i="1"/>
  <c r="W23" i="1"/>
  <c r="Y23" i="1"/>
  <c r="X19" i="1"/>
  <c r="W53" i="1"/>
  <c r="X53" i="1" s="1"/>
  <c r="Y53" i="1" s="1"/>
  <c r="Z53" i="1"/>
  <c r="W49" i="1"/>
  <c r="X49" i="1" s="1"/>
  <c r="Y49" i="1" s="1"/>
  <c r="Z49" i="1"/>
  <c r="F18" i="1"/>
  <c r="I18" i="1" s="1"/>
  <c r="AF18" i="1" s="1"/>
  <c r="Z34" i="1"/>
  <c r="W34" i="1"/>
  <c r="X34" i="1" s="1"/>
  <c r="Y34" i="1" s="1"/>
  <c r="W60" i="1"/>
  <c r="X60" i="1" s="1"/>
  <c r="Y60" i="1" s="1"/>
  <c r="Z60" i="1"/>
  <c r="Z42" i="1"/>
  <c r="W42" i="1"/>
  <c r="X42" i="1" s="1"/>
  <c r="Y42" i="1" s="1"/>
  <c r="W12" i="1"/>
  <c r="X12" i="1" s="1"/>
  <c r="Y12" i="1" s="1"/>
  <c r="Z12" i="1"/>
  <c r="Z40" i="1"/>
  <c r="W40" i="1"/>
  <c r="X40" i="1" s="1"/>
  <c r="Y40" i="1" s="1"/>
  <c r="F24" i="1"/>
  <c r="I24" i="1" s="1"/>
  <c r="AF24" i="1" s="1"/>
  <c r="F46" i="1"/>
  <c r="I46" i="1" s="1"/>
  <c r="AF46" i="1" s="1"/>
  <c r="F34" i="1"/>
  <c r="I34" i="1" s="1"/>
  <c r="AF34" i="1" s="1"/>
  <c r="F33" i="1" l="1"/>
  <c r="I33" i="1" s="1"/>
  <c r="AF33" i="1" s="1"/>
  <c r="AA28" i="8"/>
  <c r="AC28" i="8" s="1"/>
  <c r="AH28" i="8" s="1"/>
  <c r="AI28" i="8" s="1"/>
  <c r="AA26" i="8"/>
  <c r="AC26" i="8" s="1"/>
  <c r="AH26" i="8" s="1"/>
  <c r="AI26" i="8" s="1"/>
  <c r="F41" i="1"/>
  <c r="I41" i="1" s="1"/>
  <c r="AF41" i="1" s="1"/>
  <c r="AA40" i="1"/>
  <c r="F40" i="1"/>
  <c r="I40" i="1" s="1"/>
  <c r="AF40" i="1" s="1"/>
  <c r="Z61" i="1"/>
  <c r="W14" i="1"/>
  <c r="X14" i="1" s="1"/>
  <c r="Y14" i="1" s="1"/>
  <c r="F7" i="1"/>
  <c r="I7" i="1" s="1"/>
  <c r="AF7" i="1" s="1"/>
  <c r="Z14" i="1"/>
  <c r="F55" i="1"/>
  <c r="I55" i="1" s="1"/>
  <c r="AF55" i="1" s="1"/>
  <c r="AA50" i="8"/>
  <c r="AC50" i="8" s="1"/>
  <c r="AH50" i="8" s="1"/>
  <c r="AI50" i="8" s="1"/>
  <c r="F51" i="1"/>
  <c r="I51" i="1" s="1"/>
  <c r="AF51" i="1" s="1"/>
  <c r="AA31" i="8"/>
  <c r="AC31" i="8" s="1"/>
  <c r="AH31" i="8" s="1"/>
  <c r="AI31" i="8" s="1"/>
  <c r="F16" i="1"/>
  <c r="I16" i="1" s="1"/>
  <c r="AF16" i="1" s="1"/>
  <c r="F43" i="1"/>
  <c r="I43" i="1" s="1"/>
  <c r="AF43" i="1" s="1"/>
  <c r="Z33" i="1"/>
  <c r="F13" i="1"/>
  <c r="I13" i="1" s="1"/>
  <c r="AF13" i="1" s="1"/>
  <c r="F10" i="1"/>
  <c r="I10" i="1" s="1"/>
  <c r="AF10" i="1" s="1"/>
  <c r="F58" i="1"/>
  <c r="I58" i="1" s="1"/>
  <c r="AF58" i="1" s="1"/>
  <c r="AA15" i="8"/>
  <c r="AC15" i="8" s="1"/>
  <c r="AH15" i="8" s="1"/>
  <c r="AI15" i="8" s="1"/>
  <c r="AA33" i="8"/>
  <c r="AC33" i="8" s="1"/>
  <c r="AH33" i="8" s="1"/>
  <c r="AI33" i="8" s="1"/>
  <c r="X7" i="1"/>
  <c r="X37" i="1"/>
  <c r="W22" i="1"/>
  <c r="X22" i="1" s="1"/>
  <c r="Y22" i="1" s="1"/>
  <c r="AA34" i="8"/>
  <c r="AC34" i="8" s="1"/>
  <c r="AH34" i="8" s="1"/>
  <c r="AI34" i="8" s="1"/>
  <c r="AC30" i="8"/>
  <c r="AH30" i="8" s="1"/>
  <c r="AI30" i="8" s="1"/>
  <c r="Y37" i="1"/>
  <c r="F29" i="1"/>
  <c r="I29" i="1" s="1"/>
  <c r="AF29" i="1" s="1"/>
  <c r="Z29" i="1"/>
  <c r="F32" i="1"/>
  <c r="I32" i="1" s="1"/>
  <c r="AF32" i="1" s="1"/>
  <c r="Z7" i="1"/>
  <c r="F25" i="1"/>
  <c r="I25" i="1" s="1"/>
  <c r="AF25" i="1" s="1"/>
  <c r="W7" i="1"/>
  <c r="W37" i="1"/>
  <c r="F52" i="1"/>
  <c r="I52" i="1" s="1"/>
  <c r="AF52" i="1" s="1"/>
  <c r="AA13" i="8"/>
  <c r="AC13" i="8" s="1"/>
  <c r="AH13" i="8" s="1"/>
  <c r="AI13" i="8" s="1"/>
  <c r="Y7" i="1"/>
  <c r="Z52" i="1"/>
  <c r="F38" i="1"/>
  <c r="I38" i="1" s="1"/>
  <c r="AF38" i="1" s="1"/>
  <c r="W26" i="1"/>
  <c r="X26" i="1" s="1"/>
  <c r="Y26" i="1" s="1"/>
  <c r="AA39" i="8"/>
  <c r="AC39" i="8" s="1"/>
  <c r="AH39" i="8" s="1"/>
  <c r="AI39" i="8" s="1"/>
  <c r="W55" i="1"/>
  <c r="X55" i="1" s="1"/>
  <c r="Y55" i="1" s="1"/>
  <c r="AA55" i="1" s="1"/>
  <c r="AC55" i="1" s="1"/>
  <c r="AH55" i="1" s="1"/>
  <c r="AI55" i="1" s="1"/>
  <c r="X30" i="1"/>
  <c r="Z30" i="1"/>
  <c r="AA52" i="8"/>
  <c r="AC52" i="8" s="1"/>
  <c r="AH52" i="8" s="1"/>
  <c r="AI52" i="8" s="1"/>
  <c r="AA30" i="1"/>
  <c r="AC30" i="1" s="1"/>
  <c r="AH30" i="1" s="1"/>
  <c r="AA40" i="8"/>
  <c r="AC40" i="8" s="1"/>
  <c r="AH40" i="8" s="1"/>
  <c r="AI40" i="8" s="1"/>
  <c r="AA24" i="8"/>
  <c r="AC24" i="8" s="1"/>
  <c r="AH24" i="8" s="1"/>
  <c r="AI24" i="8" s="1"/>
  <c r="AA16" i="8"/>
  <c r="AC16" i="8" s="1"/>
  <c r="AH16" i="8" s="1"/>
  <c r="AI16" i="8" s="1"/>
  <c r="AA18" i="8"/>
  <c r="AC18" i="8" s="1"/>
  <c r="AH18" i="8" s="1"/>
  <c r="AI18" i="8" s="1"/>
  <c r="Z6" i="1"/>
  <c r="W44" i="1"/>
  <c r="X44" i="1" s="1"/>
  <c r="Y44" i="1" s="1"/>
  <c r="AA44" i="1" s="1"/>
  <c r="AC44" i="1" s="1"/>
  <c r="AH44" i="1" s="1"/>
  <c r="F26" i="1"/>
  <c r="I26" i="1" s="1"/>
  <c r="AF26" i="1" s="1"/>
  <c r="W6" i="1"/>
  <c r="X6" i="1" s="1"/>
  <c r="Y6" i="1" s="1"/>
  <c r="F30" i="1"/>
  <c r="I30" i="1" s="1"/>
  <c r="AF30" i="1" s="1"/>
  <c r="F35" i="1"/>
  <c r="I35" i="1" s="1"/>
  <c r="AF35" i="1" s="1"/>
  <c r="F62" i="1"/>
  <c r="I62" i="1" s="1"/>
  <c r="AF62" i="1" s="1"/>
  <c r="F36" i="1"/>
  <c r="I36" i="1" s="1"/>
  <c r="AF36" i="1" s="1"/>
  <c r="AC42" i="8"/>
  <c r="AH42" i="8" s="1"/>
  <c r="AI42" i="8" s="1"/>
  <c r="AC32" i="8"/>
  <c r="AH32" i="8" s="1"/>
  <c r="AI32" i="8" s="1"/>
  <c r="F57" i="8"/>
  <c r="I57" i="8" s="1"/>
  <c r="AF57" i="8" s="1"/>
  <c r="Z10" i="1"/>
  <c r="X51" i="1"/>
  <c r="Z51" i="1"/>
  <c r="AA53" i="8"/>
  <c r="AC53" i="8" s="1"/>
  <c r="AH53" i="8" s="1"/>
  <c r="AI53" i="8" s="1"/>
  <c r="W10" i="1"/>
  <c r="X10" i="1" s="1"/>
  <c r="Y10" i="1" s="1"/>
  <c r="Z16" i="1"/>
  <c r="W43" i="1"/>
  <c r="X43" i="1" s="1"/>
  <c r="Y43" i="1" s="1"/>
  <c r="W13" i="1"/>
  <c r="X13" i="1" s="1"/>
  <c r="Y13" i="1" s="1"/>
  <c r="W51" i="1"/>
  <c r="F61" i="8"/>
  <c r="I61" i="8" s="1"/>
  <c r="AF61" i="8" s="1"/>
  <c r="AA9" i="8"/>
  <c r="AC9" i="8" s="1"/>
  <c r="AH9" i="8" s="1"/>
  <c r="AI9" i="8" s="1"/>
  <c r="W16" i="1"/>
  <c r="X16" i="1" s="1"/>
  <c r="Y16" i="1" s="1"/>
  <c r="Z43" i="1"/>
  <c r="Z13" i="1"/>
  <c r="Y51" i="1"/>
  <c r="Z38" i="1"/>
  <c r="AA51" i="1"/>
  <c r="AC51" i="1" s="1"/>
  <c r="AH51" i="1" s="1"/>
  <c r="F6" i="1"/>
  <c r="I6" i="1" s="1"/>
  <c r="AF6" i="1" s="1"/>
  <c r="W33" i="1"/>
  <c r="X33" i="1" s="1"/>
  <c r="Y33" i="1" s="1"/>
  <c r="W32" i="1"/>
  <c r="X32" i="1" s="1"/>
  <c r="Y32" i="1" s="1"/>
  <c r="AA32" i="1" s="1"/>
  <c r="AC32" i="1" s="1"/>
  <c r="AH32" i="1" s="1"/>
  <c r="W24" i="1"/>
  <c r="X24" i="1" s="1"/>
  <c r="Y24" i="1" s="1"/>
  <c r="AC29" i="8"/>
  <c r="AH29" i="8" s="1"/>
  <c r="AI29" i="8" s="1"/>
  <c r="AA22" i="8"/>
  <c r="AC22" i="8" s="1"/>
  <c r="AH22" i="8" s="1"/>
  <c r="AI22" i="8" s="1"/>
  <c r="AA49" i="8"/>
  <c r="AC49" i="8" s="1"/>
  <c r="AH49" i="8" s="1"/>
  <c r="AI49" i="8" s="1"/>
  <c r="W54" i="1"/>
  <c r="X54" i="1" s="1"/>
  <c r="Y54" i="1" s="1"/>
  <c r="Z48" i="1"/>
  <c r="AA10" i="8"/>
  <c r="AC10" i="8" s="1"/>
  <c r="AH10" i="8" s="1"/>
  <c r="AI10" i="8" s="1"/>
  <c r="AA8" i="8"/>
  <c r="AC8" i="8" s="1"/>
  <c r="AH8" i="8" s="1"/>
  <c r="AI8" i="8" s="1"/>
  <c r="AA17" i="8"/>
  <c r="AC17" i="8" s="1"/>
  <c r="AH17" i="8" s="1"/>
  <c r="AI17" i="8" s="1"/>
  <c r="W7" i="6"/>
  <c r="X7" i="6" s="1"/>
  <c r="W46" i="1"/>
  <c r="X46" i="1" s="1"/>
  <c r="Y46" i="1" s="1"/>
  <c r="AA45" i="8"/>
  <c r="AC45" i="8" s="1"/>
  <c r="AH45" i="8" s="1"/>
  <c r="AI45" i="8" s="1"/>
  <c r="AA43" i="8"/>
  <c r="AC43" i="8" s="1"/>
  <c r="AH43" i="8" s="1"/>
  <c r="AI43" i="8" s="1"/>
  <c r="Z46" i="1"/>
  <c r="AC55" i="8"/>
  <c r="AH55" i="8" s="1"/>
  <c r="AI55" i="8" s="1"/>
  <c r="AA47" i="8"/>
  <c r="AC47" i="8" s="1"/>
  <c r="AH47" i="8" s="1"/>
  <c r="AI47" i="8" s="1"/>
  <c r="AA25" i="8"/>
  <c r="AC25" i="8" s="1"/>
  <c r="AH25" i="8" s="1"/>
  <c r="AI25" i="8" s="1"/>
  <c r="Z57" i="1"/>
  <c r="W8" i="1"/>
  <c r="X8" i="1" s="1"/>
  <c r="Y8" i="1" s="1"/>
  <c r="AA11" i="1"/>
  <c r="AC11" i="1" s="1"/>
  <c r="AH11" i="1" s="1"/>
  <c r="W57" i="1"/>
  <c r="X57" i="1" s="1"/>
  <c r="Y57" i="1" s="1"/>
  <c r="Z54" i="1"/>
  <c r="Z8" i="1"/>
  <c r="F15" i="1"/>
  <c r="I15" i="1" s="1"/>
  <c r="AF15" i="1" s="1"/>
  <c r="W11" i="1"/>
  <c r="X11" i="1" s="1"/>
  <c r="Y11" i="1" s="1"/>
  <c r="AC36" i="8"/>
  <c r="AH36" i="8" s="1"/>
  <c r="AI36" i="8" s="1"/>
  <c r="AA6" i="8"/>
  <c r="AC6" i="8" s="1"/>
  <c r="AH6" i="8" s="1"/>
  <c r="F58" i="8"/>
  <c r="I58" i="8" s="1"/>
  <c r="AF58" i="8" s="1"/>
  <c r="AC14" i="8"/>
  <c r="AH14" i="8" s="1"/>
  <c r="AI14" i="8" s="1"/>
  <c r="Y19" i="1"/>
  <c r="AA19" i="1"/>
  <c r="AC19" i="1" s="1"/>
  <c r="AH19" i="1" s="1"/>
  <c r="W50" i="1"/>
  <c r="X50" i="1" s="1"/>
  <c r="Y50" i="1" s="1"/>
  <c r="AC11" i="8"/>
  <c r="AH11" i="8" s="1"/>
  <c r="AI11" i="8" s="1"/>
  <c r="Z11" i="1"/>
  <c r="Z19" i="1"/>
  <c r="Z50" i="1"/>
  <c r="AC38" i="8"/>
  <c r="AH38" i="8" s="1"/>
  <c r="AI38" i="8" s="1"/>
  <c r="W48" i="1"/>
  <c r="X48" i="1" s="1"/>
  <c r="Y48" i="1" s="1"/>
  <c r="W19" i="1"/>
  <c r="AC44" i="8"/>
  <c r="AH44" i="8" s="1"/>
  <c r="AI44" i="8" s="1"/>
  <c r="Z56" i="8"/>
  <c r="AB56" i="8"/>
  <c r="W56" i="8"/>
  <c r="X56" i="8" s="1"/>
  <c r="Y56" i="8" s="1"/>
  <c r="AB59" i="8"/>
  <c r="Z59" i="8"/>
  <c r="W59" i="8"/>
  <c r="X59" i="8" s="1"/>
  <c r="Y59" i="8" s="1"/>
  <c r="F47" i="1"/>
  <c r="I47" i="1" s="1"/>
  <c r="AF47" i="1" s="1"/>
  <c r="F48" i="1"/>
  <c r="I48" i="1" s="1"/>
  <c r="AF48" i="1" s="1"/>
  <c r="AC54" i="8"/>
  <c r="AH54" i="8" s="1"/>
  <c r="AI54" i="8" s="1"/>
  <c r="Y61" i="8"/>
  <c r="X61" i="8"/>
  <c r="AA61" i="8"/>
  <c r="W61" i="8"/>
  <c r="Z61" i="8"/>
  <c r="AB61" i="8"/>
  <c r="AC12" i="8"/>
  <c r="AH12" i="8" s="1"/>
  <c r="AI12" i="8" s="1"/>
  <c r="Y30" i="1"/>
  <c r="AA7" i="1"/>
  <c r="AC7" i="1" s="1"/>
  <c r="AH7" i="1" s="1"/>
  <c r="W52" i="1"/>
  <c r="X52" i="1" s="1"/>
  <c r="Y52" i="1" s="1"/>
  <c r="F31" i="1"/>
  <c r="I31" i="1" s="1"/>
  <c r="AF31" i="1" s="1"/>
  <c r="Z41" i="1"/>
  <c r="F62" i="8"/>
  <c r="I62" i="8" s="1"/>
  <c r="AF62" i="8" s="1"/>
  <c r="AC23" i="8"/>
  <c r="AH23" i="8" s="1"/>
  <c r="AI23" i="8" s="1"/>
  <c r="W29" i="1"/>
  <c r="X29" i="1" s="1"/>
  <c r="Y29" i="1" s="1"/>
  <c r="AC48" i="8"/>
  <c r="AH48" i="8" s="1"/>
  <c r="AI48" i="8" s="1"/>
  <c r="AC21" i="8"/>
  <c r="AH21" i="8" s="1"/>
  <c r="AI21" i="8" s="1"/>
  <c r="F60" i="8"/>
  <c r="I60" i="8" s="1"/>
  <c r="AF60" i="8" s="1"/>
  <c r="AC27" i="8"/>
  <c r="AH27" i="8" s="1"/>
  <c r="AI27" i="8" s="1"/>
  <c r="AB58" i="8"/>
  <c r="W58" i="8"/>
  <c r="X58" i="8" s="1"/>
  <c r="Y58" i="8" s="1"/>
  <c r="Z58" i="8"/>
  <c r="AC41" i="8"/>
  <c r="AH41" i="8" s="1"/>
  <c r="AI41" i="8" s="1"/>
  <c r="Z62" i="8"/>
  <c r="AB62" i="8"/>
  <c r="W62" i="8"/>
  <c r="X62" i="8" s="1"/>
  <c r="Y62" i="8" s="1"/>
  <c r="AC51" i="8"/>
  <c r="AH51" i="8" s="1"/>
  <c r="AI51" i="8" s="1"/>
  <c r="AF6" i="8"/>
  <c r="F11" i="1"/>
  <c r="I11" i="1" s="1"/>
  <c r="AF11" i="1" s="1"/>
  <c r="AC46" i="8"/>
  <c r="AH46" i="8" s="1"/>
  <c r="AI46" i="8" s="1"/>
  <c r="Y60" i="8"/>
  <c r="AB60" i="8"/>
  <c r="AA60" i="8"/>
  <c r="W60" i="8"/>
  <c r="Z60" i="8"/>
  <c r="X60" i="8"/>
  <c r="AC37" i="8"/>
  <c r="AH37" i="8" s="1"/>
  <c r="AI37" i="8" s="1"/>
  <c r="AC19" i="8"/>
  <c r="AH19" i="8" s="1"/>
  <c r="AI19" i="8" s="1"/>
  <c r="AC20" i="8"/>
  <c r="AH20" i="8" s="1"/>
  <c r="AI20" i="8" s="1"/>
  <c r="F19" i="1"/>
  <c r="I19" i="1" s="1"/>
  <c r="AF19" i="1" s="1"/>
  <c r="F54" i="1"/>
  <c r="I54" i="1" s="1"/>
  <c r="AF54" i="1" s="1"/>
  <c r="Y57" i="8"/>
  <c r="W57" i="8"/>
  <c r="AB57" i="8"/>
  <c r="AA57" i="8"/>
  <c r="Z57" i="8"/>
  <c r="X57" i="8"/>
  <c r="AC35" i="8"/>
  <c r="AH35" i="8" s="1"/>
  <c r="AI35" i="8" s="1"/>
  <c r="W30" i="1"/>
  <c r="W35" i="1"/>
  <c r="X35" i="1" s="1"/>
  <c r="Y35" i="1" s="1"/>
  <c r="F22" i="1"/>
  <c r="I22" i="1" s="1"/>
  <c r="AF22" i="1" s="1"/>
  <c r="Z35" i="1"/>
  <c r="Z36" i="1"/>
  <c r="Z37" i="1"/>
  <c r="Z26" i="1"/>
  <c r="F8" i="1"/>
  <c r="I8" i="1" s="1"/>
  <c r="AF8" i="1" s="1"/>
  <c r="AA37" i="1"/>
  <c r="W41" i="1"/>
  <c r="X41" i="1" s="1"/>
  <c r="Y41" i="1" s="1"/>
  <c r="AA41" i="1" s="1"/>
  <c r="AC41" i="1" s="1"/>
  <c r="AH41" i="1" s="1"/>
  <c r="AC7" i="8"/>
  <c r="AH7" i="8" s="1"/>
  <c r="AI7" i="8" s="1"/>
  <c r="F56" i="8"/>
  <c r="I56" i="8" s="1"/>
  <c r="AF56" i="8" s="1"/>
  <c r="F59" i="8"/>
  <c r="I59" i="8" s="1"/>
  <c r="AF59" i="8" s="1"/>
  <c r="F61" i="1"/>
  <c r="I61" i="1" s="1"/>
  <c r="AF61" i="1" s="1"/>
  <c r="F57" i="1"/>
  <c r="I57" i="1" s="1"/>
  <c r="AF57" i="1" s="1"/>
  <c r="W62" i="1"/>
  <c r="X62" i="1" s="1"/>
  <c r="Y62" i="1" s="1"/>
  <c r="W61" i="1"/>
  <c r="X61" i="1" s="1"/>
  <c r="Y61" i="1" s="1"/>
  <c r="F50" i="1"/>
  <c r="I50" i="1" s="1"/>
  <c r="AF50" i="1" s="1"/>
  <c r="AB47" i="1"/>
  <c r="W47" i="1"/>
  <c r="X47" i="1" s="1"/>
  <c r="Y47" i="1" s="1"/>
  <c r="W15" i="1"/>
  <c r="X15" i="1" s="1"/>
  <c r="Y15" i="1" s="1"/>
  <c r="AB58" i="1"/>
  <c r="Z58" i="1"/>
  <c r="W58" i="1"/>
  <c r="X58" i="1" s="1"/>
  <c r="Y58" i="1" s="1"/>
  <c r="Z15" i="1"/>
  <c r="Z47" i="1"/>
  <c r="W38" i="1"/>
  <c r="X38" i="1" s="1"/>
  <c r="Y38" i="1" s="1"/>
  <c r="Z62" i="1"/>
  <c r="Z44" i="1"/>
  <c r="Z32" i="1"/>
  <c r="Z31" i="1"/>
  <c r="AB25" i="1"/>
  <c r="Z25" i="1"/>
  <c r="AA25" i="1" s="1"/>
  <c r="Z24" i="1"/>
  <c r="AA49" i="1"/>
  <c r="AC49" i="1" s="1"/>
  <c r="AH49" i="1" s="1"/>
  <c r="AI49" i="1" s="1"/>
  <c r="AA26" i="6"/>
  <c r="AB26" i="6"/>
  <c r="AA56" i="1"/>
  <c r="AC56" i="1" s="1"/>
  <c r="AH56" i="1" s="1"/>
  <c r="AI56" i="1" s="1"/>
  <c r="AA21" i="1"/>
  <c r="AC21" i="1" s="1"/>
  <c r="AH21" i="1" s="1"/>
  <c r="AI21" i="1" s="1"/>
  <c r="AA57" i="1"/>
  <c r="AC57" i="1" s="1"/>
  <c r="AH57" i="1" s="1"/>
  <c r="AA45" i="1"/>
  <c r="AC45" i="1" s="1"/>
  <c r="AH45" i="1" s="1"/>
  <c r="AI45" i="1" s="1"/>
  <c r="Y30" i="6"/>
  <c r="AA30" i="6" s="1"/>
  <c r="AC30" i="6" s="1"/>
  <c r="AH30" i="6" s="1"/>
  <c r="W31" i="1"/>
  <c r="X31" i="1" s="1"/>
  <c r="Y31" i="1" s="1"/>
  <c r="X21" i="6"/>
  <c r="Y21" i="6" s="1"/>
  <c r="AA21" i="6" s="1"/>
  <c r="AC21" i="6" s="1"/>
  <c r="AH21" i="6" s="1"/>
  <c r="Y40" i="6"/>
  <c r="AA40" i="6" s="1"/>
  <c r="AC40" i="6" s="1"/>
  <c r="AH40" i="6" s="1"/>
  <c r="Y25" i="6"/>
  <c r="AA25" i="6" s="1"/>
  <c r="AC25" i="6" s="1"/>
  <c r="AH25" i="6" s="1"/>
  <c r="AA18" i="1"/>
  <c r="AC18" i="1" s="1"/>
  <c r="AH18" i="1" s="1"/>
  <c r="AI18" i="1" s="1"/>
  <c r="X45" i="6"/>
  <c r="Y45" i="6" s="1"/>
  <c r="AA45" i="6" s="1"/>
  <c r="AC45" i="6" s="1"/>
  <c r="AH45" i="6" s="1"/>
  <c r="X33" i="6"/>
  <c r="Y33" i="6" s="1"/>
  <c r="AA33" i="6" s="1"/>
  <c r="AC33" i="6" s="1"/>
  <c r="AH33" i="6" s="1"/>
  <c r="Y16" i="6"/>
  <c r="AA16" i="6" s="1"/>
  <c r="AC16" i="6" s="1"/>
  <c r="AH16" i="6" s="1"/>
  <c r="X39" i="6"/>
  <c r="Y39" i="6" s="1"/>
  <c r="AA39" i="6" s="1"/>
  <c r="AC39" i="6" s="1"/>
  <c r="AH39" i="6" s="1"/>
  <c r="Y63" i="6"/>
  <c r="AA63" i="6" s="1"/>
  <c r="AC63" i="6" s="1"/>
  <c r="AH63" i="6" s="1"/>
  <c r="X42" i="6"/>
  <c r="Y42" i="6" s="1"/>
  <c r="AA42" i="6" s="1"/>
  <c r="AC42" i="6" s="1"/>
  <c r="AH42" i="6" s="1"/>
  <c r="X48" i="6"/>
  <c r="Y48" i="6" s="1"/>
  <c r="AA48" i="6" s="1"/>
  <c r="AC48" i="6" s="1"/>
  <c r="AH48" i="6" s="1"/>
  <c r="X29" i="6"/>
  <c r="Y29" i="6" s="1"/>
  <c r="AA29" i="6" s="1"/>
  <c r="AC29" i="6" s="1"/>
  <c r="AH29" i="6" s="1"/>
  <c r="X56" i="6"/>
  <c r="Y56" i="6" s="1"/>
  <c r="AA56" i="6" s="1"/>
  <c r="AC56" i="6" s="1"/>
  <c r="AH56" i="6" s="1"/>
  <c r="Y19" i="6"/>
  <c r="AA19" i="6" s="1"/>
  <c r="AC19" i="6" s="1"/>
  <c r="AH19" i="6" s="1"/>
  <c r="AI20" i="1"/>
  <c r="F58" i="4"/>
  <c r="I58" i="4" s="1"/>
  <c r="AF58" i="4" s="1"/>
  <c r="F56" i="4"/>
  <c r="I56" i="4" s="1"/>
  <c r="AF56" i="4" s="1"/>
  <c r="F59" i="6"/>
  <c r="I59" i="6" s="1"/>
  <c r="AF59" i="6" s="1"/>
  <c r="F45" i="6"/>
  <c r="I45" i="6" s="1"/>
  <c r="AF45" i="6" s="1"/>
  <c r="F19" i="4"/>
  <c r="I19" i="4" s="1"/>
  <c r="AF19" i="4" s="1"/>
  <c r="F27" i="6"/>
  <c r="I27" i="6" s="1"/>
  <c r="AF27" i="6" s="1"/>
  <c r="F29" i="5"/>
  <c r="I29" i="5" s="1"/>
  <c r="AE29" i="5" s="1"/>
  <c r="AH29" i="5" s="1"/>
  <c r="F60" i="4"/>
  <c r="I60" i="4" s="1"/>
  <c r="AF60" i="4" s="1"/>
  <c r="F10" i="5"/>
  <c r="I10" i="5" s="1"/>
  <c r="AE10" i="5" s="1"/>
  <c r="F7" i="6"/>
  <c r="I7" i="6" s="1"/>
  <c r="AF7" i="6" s="1"/>
  <c r="F36" i="5"/>
  <c r="I36" i="5" s="1"/>
  <c r="AE36" i="5" s="1"/>
  <c r="F12" i="6"/>
  <c r="I12" i="6" s="1"/>
  <c r="AF12" i="6" s="1"/>
  <c r="F54" i="5"/>
  <c r="I54" i="5" s="1"/>
  <c r="AE54" i="5" s="1"/>
  <c r="F42" i="4"/>
  <c r="I42" i="4" s="1"/>
  <c r="AF42" i="4" s="1"/>
  <c r="F14" i="4"/>
  <c r="I14" i="4" s="1"/>
  <c r="AF14" i="4" s="1"/>
  <c r="W36" i="1"/>
  <c r="X36" i="1" s="1"/>
  <c r="Y36" i="1" s="1"/>
  <c r="AA36" i="1" s="1"/>
  <c r="AC36" i="1" s="1"/>
  <c r="AH36" i="1" s="1"/>
  <c r="F32" i="6"/>
  <c r="I32" i="6" s="1"/>
  <c r="AF32" i="6" s="1"/>
  <c r="F62" i="5"/>
  <c r="I62" i="5" s="1"/>
  <c r="AE62" i="5" s="1"/>
  <c r="AA38" i="1"/>
  <c r="AC38" i="1" s="1"/>
  <c r="AH38" i="1" s="1"/>
  <c r="AA28" i="1"/>
  <c r="AC28" i="1" s="1"/>
  <c r="AH28" i="1" s="1"/>
  <c r="F41" i="5"/>
  <c r="I41" i="5" s="1"/>
  <c r="AE41" i="5" s="1"/>
  <c r="F45" i="4"/>
  <c r="I45" i="4" s="1"/>
  <c r="AF45" i="4" s="1"/>
  <c r="F52" i="4"/>
  <c r="I52" i="4" s="1"/>
  <c r="AF52" i="4" s="1"/>
  <c r="F28" i="4"/>
  <c r="I28" i="4" s="1"/>
  <c r="AF28" i="4" s="1"/>
  <c r="F37" i="4"/>
  <c r="I37" i="4" s="1"/>
  <c r="AF37" i="4" s="1"/>
  <c r="F61" i="4"/>
  <c r="I61" i="4" s="1"/>
  <c r="AF61" i="4" s="1"/>
  <c r="F13" i="4"/>
  <c r="I13" i="4" s="1"/>
  <c r="AF13" i="4" s="1"/>
  <c r="F24" i="4"/>
  <c r="I24" i="4" s="1"/>
  <c r="AF24" i="4" s="1"/>
  <c r="F32" i="4"/>
  <c r="I32" i="4" s="1"/>
  <c r="AF32" i="4" s="1"/>
  <c r="F31" i="4"/>
  <c r="I31" i="4" s="1"/>
  <c r="AF31" i="4" s="1"/>
  <c r="F47" i="4"/>
  <c r="I47" i="4" s="1"/>
  <c r="AF47" i="4" s="1"/>
  <c r="F43" i="6"/>
  <c r="I43" i="6" s="1"/>
  <c r="AF43" i="6" s="1"/>
  <c r="F42" i="6"/>
  <c r="I42" i="6" s="1"/>
  <c r="AF42" i="6" s="1"/>
  <c r="F20" i="6"/>
  <c r="I20" i="6" s="1"/>
  <c r="AF20" i="6" s="1"/>
  <c r="F9" i="6"/>
  <c r="I9" i="6" s="1"/>
  <c r="AF9" i="6" s="1"/>
  <c r="F41" i="6"/>
  <c r="I41" i="6" s="1"/>
  <c r="AF41" i="6" s="1"/>
  <c r="F37" i="5"/>
  <c r="I37" i="5" s="1"/>
  <c r="AE37" i="5" s="1"/>
  <c r="F51" i="5"/>
  <c r="I51" i="5" s="1"/>
  <c r="AE51" i="5" s="1"/>
  <c r="F63" i="5"/>
  <c r="I63" i="5" s="1"/>
  <c r="AE63" i="5" s="1"/>
  <c r="AH63" i="5" s="1"/>
  <c r="F42" i="5"/>
  <c r="I42" i="5" s="1"/>
  <c r="AE42" i="5" s="1"/>
  <c r="AH42" i="5" s="1"/>
  <c r="F39" i="5"/>
  <c r="I39" i="5" s="1"/>
  <c r="AE39" i="5" s="1"/>
  <c r="AH39" i="5" s="1"/>
  <c r="AI44" i="1"/>
  <c r="F16" i="5"/>
  <c r="I16" i="5" s="1"/>
  <c r="AE16" i="5" s="1"/>
  <c r="AH16" i="5" s="1"/>
  <c r="F35" i="6"/>
  <c r="I35" i="6" s="1"/>
  <c r="AF35" i="6" s="1"/>
  <c r="AC59" i="6"/>
  <c r="AH59" i="6" s="1"/>
  <c r="F8" i="4"/>
  <c r="I8" i="4" s="1"/>
  <c r="AF8" i="4" s="1"/>
  <c r="F7" i="4"/>
  <c r="I7" i="4" s="1"/>
  <c r="AF7" i="4" s="1"/>
  <c r="F61" i="6"/>
  <c r="I61" i="6" s="1"/>
  <c r="AF61" i="6" s="1"/>
  <c r="F30" i="4"/>
  <c r="I30" i="4" s="1"/>
  <c r="AF30" i="4" s="1"/>
  <c r="F24" i="5"/>
  <c r="I24" i="5" s="1"/>
  <c r="AE24" i="5" s="1"/>
  <c r="F46" i="6"/>
  <c r="I46" i="6" s="1"/>
  <c r="AF46" i="6" s="1"/>
  <c r="F12" i="5"/>
  <c r="I12" i="5" s="1"/>
  <c r="AE12" i="5" s="1"/>
  <c r="F13" i="5"/>
  <c r="I13" i="5" s="1"/>
  <c r="AE13" i="5" s="1"/>
  <c r="F29" i="6"/>
  <c r="I29" i="6" s="1"/>
  <c r="AF29" i="6" s="1"/>
  <c r="F33" i="4"/>
  <c r="I33" i="4" s="1"/>
  <c r="AF33" i="4" s="1"/>
  <c r="F49" i="4"/>
  <c r="I49" i="4" s="1"/>
  <c r="AF49" i="4" s="1"/>
  <c r="F41" i="4"/>
  <c r="I41" i="4" s="1"/>
  <c r="AF41" i="4" s="1"/>
  <c r="F35" i="4"/>
  <c r="I35" i="4" s="1"/>
  <c r="AF35" i="4" s="1"/>
  <c r="F15" i="4"/>
  <c r="I15" i="4" s="1"/>
  <c r="AF15" i="4" s="1"/>
  <c r="F21" i="6"/>
  <c r="I21" i="6" s="1"/>
  <c r="AF21" i="6" s="1"/>
  <c r="F20" i="5"/>
  <c r="I20" i="5" s="1"/>
  <c r="AE20" i="5" s="1"/>
  <c r="F8" i="6"/>
  <c r="I8" i="6" s="1"/>
  <c r="AF8" i="6" s="1"/>
  <c r="F58" i="5"/>
  <c r="I58" i="5" s="1"/>
  <c r="AE58" i="5" s="1"/>
  <c r="F62" i="4"/>
  <c r="I62" i="4" s="1"/>
  <c r="AF62" i="4" s="1"/>
  <c r="F57" i="4"/>
  <c r="I57" i="4" s="1"/>
  <c r="AF57" i="4" s="1"/>
  <c r="F50" i="4"/>
  <c r="I50" i="4" s="1"/>
  <c r="AF50" i="4" s="1"/>
  <c r="AA29" i="1"/>
  <c r="AC29" i="1" s="1"/>
  <c r="AH29" i="1" s="1"/>
  <c r="F63" i="4"/>
  <c r="I63" i="4" s="1"/>
  <c r="AF63" i="4" s="1"/>
  <c r="F23" i="4"/>
  <c r="I23" i="4" s="1"/>
  <c r="AF23" i="4" s="1"/>
  <c r="F53" i="5"/>
  <c r="I53" i="5" s="1"/>
  <c r="AE53" i="5" s="1"/>
  <c r="F31" i="6"/>
  <c r="I31" i="6" s="1"/>
  <c r="AF31" i="6" s="1"/>
  <c r="F44" i="6"/>
  <c r="I44" i="6" s="1"/>
  <c r="AF44" i="6" s="1"/>
  <c r="F19" i="5"/>
  <c r="I19" i="5" s="1"/>
  <c r="AE19" i="5" s="1"/>
  <c r="AH19" i="5" s="1"/>
  <c r="F24" i="6"/>
  <c r="I24" i="6" s="1"/>
  <c r="AF24" i="6" s="1"/>
  <c r="F39" i="4"/>
  <c r="I39" i="4" s="1"/>
  <c r="AF39" i="4" s="1"/>
  <c r="F22" i="4"/>
  <c r="I22" i="4" s="1"/>
  <c r="AF22" i="4" s="1"/>
  <c r="F28" i="1"/>
  <c r="I28" i="1" s="1"/>
  <c r="AF28" i="1" s="1"/>
  <c r="Z46" i="4"/>
  <c r="W46" i="4"/>
  <c r="X46" i="4" s="1"/>
  <c r="Y46" i="4" s="1"/>
  <c r="W40" i="4"/>
  <c r="X40" i="4" s="1"/>
  <c r="Y40" i="4" s="1"/>
  <c r="Z40" i="4"/>
  <c r="AB40" i="4" s="1"/>
  <c r="W39" i="4"/>
  <c r="X39" i="4" s="1"/>
  <c r="Y39" i="4" s="1"/>
  <c r="Z39" i="4"/>
  <c r="AB39" i="4" s="1"/>
  <c r="Z41" i="4"/>
  <c r="AB41" i="4" s="1"/>
  <c r="W41" i="4"/>
  <c r="X41" i="4" s="1"/>
  <c r="Y41" i="4" s="1"/>
  <c r="W55" i="4"/>
  <c r="X55" i="4" s="1"/>
  <c r="Y55" i="4" s="1"/>
  <c r="Z55" i="4"/>
  <c r="AB55" i="4" s="1"/>
  <c r="W26" i="4"/>
  <c r="X26" i="4" s="1"/>
  <c r="Y26" i="4" s="1"/>
  <c r="Z26" i="4"/>
  <c r="AB26" i="4" s="1"/>
  <c r="W10" i="4"/>
  <c r="X10" i="4" s="1"/>
  <c r="Y10" i="4" s="1"/>
  <c r="Z10" i="4"/>
  <c r="Z37" i="4"/>
  <c r="AB37" i="4" s="1"/>
  <c r="W37" i="4"/>
  <c r="X37" i="4" s="1"/>
  <c r="Y37" i="4" s="1"/>
  <c r="Z58" i="4"/>
  <c r="AB58" i="4" s="1"/>
  <c r="W58" i="4"/>
  <c r="X58" i="4" s="1"/>
  <c r="Y58" i="4" s="1"/>
  <c r="F10" i="6"/>
  <c r="I10" i="6" s="1"/>
  <c r="AF10" i="6" s="1"/>
  <c r="F17" i="6"/>
  <c r="I17" i="6" s="1"/>
  <c r="AF17" i="6" s="1"/>
  <c r="Z36" i="4"/>
  <c r="W36" i="4"/>
  <c r="X36" i="4" s="1"/>
  <c r="Y36" i="4" s="1"/>
  <c r="Z15" i="4"/>
  <c r="AB15" i="4" s="1"/>
  <c r="W15" i="4"/>
  <c r="X15" i="4" s="1"/>
  <c r="Y15" i="4" s="1"/>
  <c r="W51" i="4"/>
  <c r="X51" i="4" s="1"/>
  <c r="Y51" i="4" s="1"/>
  <c r="Z51" i="4"/>
  <c r="AB51" i="4" s="1"/>
  <c r="F29" i="4"/>
  <c r="I29" i="4" s="1"/>
  <c r="AF29" i="4" s="1"/>
  <c r="Z13" i="4"/>
  <c r="AB13" i="4" s="1"/>
  <c r="W13" i="4"/>
  <c r="X13" i="4" s="1"/>
  <c r="Y13" i="4" s="1"/>
  <c r="F43" i="4"/>
  <c r="I43" i="4" s="1"/>
  <c r="AF43" i="4" s="1"/>
  <c r="Z23" i="4"/>
  <c r="AB23" i="4" s="1"/>
  <c r="W23" i="4"/>
  <c r="X23" i="4" s="1"/>
  <c r="Y23" i="4" s="1"/>
  <c r="W32" i="4"/>
  <c r="X32" i="4" s="1"/>
  <c r="Y32" i="4" s="1"/>
  <c r="Z32" i="4"/>
  <c r="AB32" i="4" s="1"/>
  <c r="Z57" i="4"/>
  <c r="W57" i="4"/>
  <c r="X57" i="4" s="1"/>
  <c r="Y57" i="4" s="1"/>
  <c r="Z59" i="1"/>
  <c r="F22" i="5"/>
  <c r="I22" i="5" s="1"/>
  <c r="AE22" i="5" s="1"/>
  <c r="F62" i="6"/>
  <c r="I62" i="6" s="1"/>
  <c r="AF62" i="6" s="1"/>
  <c r="F52" i="5"/>
  <c r="I52" i="5" s="1"/>
  <c r="AE52" i="5" s="1"/>
  <c r="F40" i="6"/>
  <c r="I40" i="6" s="1"/>
  <c r="AF40" i="6" s="1"/>
  <c r="F55" i="5"/>
  <c r="I55" i="5" s="1"/>
  <c r="AE55" i="5" s="1"/>
  <c r="F25" i="6"/>
  <c r="I25" i="6" s="1"/>
  <c r="AF25" i="6" s="1"/>
  <c r="F25" i="4"/>
  <c r="I25" i="4" s="1"/>
  <c r="AF25" i="4" s="1"/>
  <c r="F26" i="4"/>
  <c r="I26" i="4" s="1"/>
  <c r="AF26" i="4" s="1"/>
  <c r="F44" i="4"/>
  <c r="I44" i="4" s="1"/>
  <c r="AF44" i="4" s="1"/>
  <c r="F7" i="7"/>
  <c r="I7" i="7" s="1"/>
  <c r="I64" i="7" s="1"/>
  <c r="Z59" i="4"/>
  <c r="Y59" i="4"/>
  <c r="X59" i="4"/>
  <c r="AA59" i="4"/>
  <c r="W59" i="4"/>
  <c r="AB59" i="4"/>
  <c r="F51" i="4"/>
  <c r="I51" i="4" s="1"/>
  <c r="AF51" i="4" s="1"/>
  <c r="F16" i="4"/>
  <c r="I16" i="4" s="1"/>
  <c r="AF16" i="4" s="1"/>
  <c r="Z17" i="4"/>
  <c r="AB17" i="4" s="1"/>
  <c r="W17" i="4"/>
  <c r="X17" i="4" s="1"/>
  <c r="Y17" i="4" s="1"/>
  <c r="W45" i="4"/>
  <c r="X45" i="4" s="1"/>
  <c r="Y45" i="4" s="1"/>
  <c r="Z45" i="4"/>
  <c r="AB45" i="4" s="1"/>
  <c r="F38" i="4"/>
  <c r="I38" i="4" s="1"/>
  <c r="AF38" i="4" s="1"/>
  <c r="F18" i="4"/>
  <c r="I18" i="4" s="1"/>
  <c r="AF18" i="4" s="1"/>
  <c r="F40" i="4"/>
  <c r="I40" i="4" s="1"/>
  <c r="AF40" i="4" s="1"/>
  <c r="Z63" i="4"/>
  <c r="AB63" i="4" s="1"/>
  <c r="W63" i="4"/>
  <c r="X63" i="4" s="1"/>
  <c r="Y63" i="4" s="1"/>
  <c r="Y28" i="4"/>
  <c r="Z28" i="4"/>
  <c r="W28" i="4"/>
  <c r="AA28" i="4"/>
  <c r="X28" i="4"/>
  <c r="AB28" i="4"/>
  <c r="W42" i="4"/>
  <c r="X42" i="4" s="1"/>
  <c r="Y42" i="4" s="1"/>
  <c r="Z42" i="4"/>
  <c r="W24" i="4"/>
  <c r="AB24" i="4"/>
  <c r="Y24" i="4"/>
  <c r="AA24" i="4"/>
  <c r="Z24" i="4"/>
  <c r="X24" i="4"/>
  <c r="Z54" i="4"/>
  <c r="AB54" i="4" s="1"/>
  <c r="W54" i="4"/>
  <c r="X54" i="4" s="1"/>
  <c r="Y54" i="4" s="1"/>
  <c r="Z62" i="4"/>
  <c r="AB62" i="4" s="1"/>
  <c r="W62" i="4"/>
  <c r="X62" i="4" s="1"/>
  <c r="Y62" i="4" s="1"/>
  <c r="W49" i="4"/>
  <c r="X49" i="4" s="1"/>
  <c r="Y49" i="4" s="1"/>
  <c r="W16" i="4"/>
  <c r="X16" i="4" s="1"/>
  <c r="Y16" i="4" s="1"/>
  <c r="Z16" i="4"/>
  <c r="AB16" i="4" s="1"/>
  <c r="W43" i="4"/>
  <c r="X43" i="4" s="1"/>
  <c r="Y43" i="4" s="1"/>
  <c r="Z43" i="4"/>
  <c r="F15" i="6"/>
  <c r="I15" i="6" s="1"/>
  <c r="AF15" i="6" s="1"/>
  <c r="F34" i="6"/>
  <c r="I34" i="6" s="1"/>
  <c r="AF34" i="6" s="1"/>
  <c r="F45" i="5"/>
  <c r="I45" i="5" s="1"/>
  <c r="AE45" i="5" s="1"/>
  <c r="AH45" i="5" s="1"/>
  <c r="F8" i="5"/>
  <c r="I8" i="5" s="1"/>
  <c r="AE8" i="5" s="1"/>
  <c r="Z25" i="4"/>
  <c r="AB25" i="4" s="1"/>
  <c r="W25" i="4"/>
  <c r="X25" i="4" s="1"/>
  <c r="Y25" i="4" s="1"/>
  <c r="W21" i="4"/>
  <c r="X21" i="4" s="1"/>
  <c r="Y21" i="4" s="1"/>
  <c r="Z21" i="4"/>
  <c r="AB21" i="4" s="1"/>
  <c r="Z11" i="4"/>
  <c r="AB11" i="4" s="1"/>
  <c r="W11" i="4"/>
  <c r="X11" i="4" s="1"/>
  <c r="Y11" i="4" s="1"/>
  <c r="Z7" i="4"/>
  <c r="AB7" i="4" s="1"/>
  <c r="W7" i="4"/>
  <c r="X7" i="4" s="1"/>
  <c r="Y7" i="4" s="1"/>
  <c r="F11" i="4"/>
  <c r="I11" i="4" s="1"/>
  <c r="AF11" i="4" s="1"/>
  <c r="F48" i="4"/>
  <c r="I48" i="4" s="1"/>
  <c r="AF48" i="4" s="1"/>
  <c r="Z60" i="4"/>
  <c r="AB60" i="4" s="1"/>
  <c r="W60" i="4"/>
  <c r="X60" i="4" s="1"/>
  <c r="Y60" i="4" s="1"/>
  <c r="Z61" i="4"/>
  <c r="AB61" i="4" s="1"/>
  <c r="W61" i="4"/>
  <c r="X61" i="4" s="1"/>
  <c r="Y61" i="4" s="1"/>
  <c r="W20" i="4"/>
  <c r="Z20" i="4"/>
  <c r="AB20" i="4"/>
  <c r="AA20" i="4"/>
  <c r="X20" i="4"/>
  <c r="Y20" i="4"/>
  <c r="X31" i="4"/>
  <c r="Z31" i="4"/>
  <c r="Y31" i="4"/>
  <c r="W31" i="4"/>
  <c r="AB31" i="4"/>
  <c r="AA31" i="4"/>
  <c r="Z19" i="4"/>
  <c r="AB19" i="4" s="1"/>
  <c r="W19" i="4"/>
  <c r="X19" i="4" s="1"/>
  <c r="Y19" i="4" s="1"/>
  <c r="Z18" i="4"/>
  <c r="AB18" i="4" s="1"/>
  <c r="W18" i="4"/>
  <c r="X18" i="4" s="1"/>
  <c r="Y18" i="4" s="1"/>
  <c r="W29" i="4"/>
  <c r="X29" i="4" s="1"/>
  <c r="Y29" i="4" s="1"/>
  <c r="Z29" i="4"/>
  <c r="AB29" i="4" s="1"/>
  <c r="Z44" i="4"/>
  <c r="AB44" i="4" s="1"/>
  <c r="W44" i="4"/>
  <c r="X44" i="4" s="1"/>
  <c r="Y44" i="4" s="1"/>
  <c r="Z22" i="4"/>
  <c r="AB22" i="4" s="1"/>
  <c r="W22" i="4"/>
  <c r="X22" i="4" s="1"/>
  <c r="Y22" i="4" s="1"/>
  <c r="F25" i="5"/>
  <c r="I25" i="5" s="1"/>
  <c r="AE25" i="5" s="1"/>
  <c r="AH25" i="5" s="1"/>
  <c r="W56" i="4"/>
  <c r="X56" i="4" s="1"/>
  <c r="Y56" i="4" s="1"/>
  <c r="Z56" i="4"/>
  <c r="AB56" i="4" s="1"/>
  <c r="AA39" i="1"/>
  <c r="F52" i="6"/>
  <c r="I52" i="6" s="1"/>
  <c r="AF52" i="6" s="1"/>
  <c r="Z47" i="4"/>
  <c r="W47" i="4"/>
  <c r="X47" i="4" s="1"/>
  <c r="Y47" i="4" s="1"/>
  <c r="W27" i="4"/>
  <c r="X27" i="4" s="1"/>
  <c r="Y27" i="4" s="1"/>
  <c r="Z27" i="4"/>
  <c r="AB27" i="4" s="1"/>
  <c r="Z22" i="1"/>
  <c r="F14" i="5"/>
  <c r="I14" i="5" s="1"/>
  <c r="AE14" i="5" s="1"/>
  <c r="F38" i="5"/>
  <c r="I38" i="5" s="1"/>
  <c r="AE38" i="5" s="1"/>
  <c r="F26" i="5"/>
  <c r="I26" i="5" s="1"/>
  <c r="AE26" i="5" s="1"/>
  <c r="AH26" i="5" s="1"/>
  <c r="F50" i="5"/>
  <c r="I50" i="5" s="1"/>
  <c r="AE50" i="5" s="1"/>
  <c r="F11" i="5"/>
  <c r="I11" i="5" s="1"/>
  <c r="AE11" i="5" s="1"/>
  <c r="F9" i="5"/>
  <c r="I9" i="5" s="1"/>
  <c r="AE9" i="5" s="1"/>
  <c r="F16" i="6"/>
  <c r="I16" i="6" s="1"/>
  <c r="AF16" i="6" s="1"/>
  <c r="F56" i="5"/>
  <c r="I56" i="5" s="1"/>
  <c r="AE56" i="5" s="1"/>
  <c r="AH56" i="5" s="1"/>
  <c r="F39" i="6"/>
  <c r="I39" i="6" s="1"/>
  <c r="AF39" i="6" s="1"/>
  <c r="F53" i="6"/>
  <c r="I53" i="6" s="1"/>
  <c r="AF53" i="6" s="1"/>
  <c r="Z49" i="4"/>
  <c r="Z35" i="4"/>
  <c r="W35" i="4"/>
  <c r="X35" i="4" s="1"/>
  <c r="Y35" i="4" s="1"/>
  <c r="F59" i="4"/>
  <c r="I59" i="4" s="1"/>
  <c r="AF59" i="4" s="1"/>
  <c r="Z52" i="4"/>
  <c r="AB52" i="4"/>
  <c r="AA52" i="4"/>
  <c r="X52" i="4"/>
  <c r="W52" i="4"/>
  <c r="Y52" i="4"/>
  <c r="W30" i="4"/>
  <c r="X30" i="4" s="1"/>
  <c r="Y30" i="4" s="1"/>
  <c r="Z30" i="4"/>
  <c r="AB30" i="4" s="1"/>
  <c r="Z14" i="4"/>
  <c r="W14" i="4"/>
  <c r="X14" i="4" s="1"/>
  <c r="Y14" i="4" s="1"/>
  <c r="Z34" i="4"/>
  <c r="W34" i="4"/>
  <c r="X34" i="4" s="1"/>
  <c r="Y34" i="4" s="1"/>
  <c r="AB48" i="4"/>
  <c r="W48" i="4"/>
  <c r="X48" i="4" s="1"/>
  <c r="Y48" i="4" s="1"/>
  <c r="AA48" i="4" s="1"/>
  <c r="F20" i="4"/>
  <c r="I20" i="4" s="1"/>
  <c r="AF20" i="4" s="1"/>
  <c r="F34" i="4"/>
  <c r="I34" i="4" s="1"/>
  <c r="AF34" i="4" s="1"/>
  <c r="F21" i="4"/>
  <c r="I21" i="4" s="1"/>
  <c r="AF21" i="4" s="1"/>
  <c r="AB12" i="4"/>
  <c r="Z12" i="4"/>
  <c r="Y12" i="4"/>
  <c r="W12" i="4"/>
  <c r="AA12" i="4"/>
  <c r="X12" i="4"/>
  <c r="Z50" i="4"/>
  <c r="AB50" i="4" s="1"/>
  <c r="W50" i="4"/>
  <c r="X50" i="4" s="1"/>
  <c r="Y50" i="4" s="1"/>
  <c r="W33" i="4"/>
  <c r="X33" i="4" s="1"/>
  <c r="Y33" i="4" s="1"/>
  <c r="Z33" i="4"/>
  <c r="AB33" i="4" s="1"/>
  <c r="AA38" i="4"/>
  <c r="AB38" i="4"/>
  <c r="Y38" i="4"/>
  <c r="X38" i="4"/>
  <c r="W38" i="4"/>
  <c r="Z38" i="4"/>
  <c r="F49" i="5"/>
  <c r="I49" i="5" s="1"/>
  <c r="AE49" i="5" s="1"/>
  <c r="F37" i="6"/>
  <c r="I37" i="6" s="1"/>
  <c r="AF37" i="6" s="1"/>
  <c r="F15" i="5"/>
  <c r="I15" i="5" s="1"/>
  <c r="AE15" i="5" s="1"/>
  <c r="F56" i="6"/>
  <c r="I56" i="6" s="1"/>
  <c r="AF56" i="6" s="1"/>
  <c r="F58" i="6"/>
  <c r="I58" i="6" s="1"/>
  <c r="AF58" i="6" s="1"/>
  <c r="F19" i="6"/>
  <c r="I19" i="6" s="1"/>
  <c r="AF19" i="6" s="1"/>
  <c r="Z9" i="4"/>
  <c r="AB9" i="4" s="1"/>
  <c r="W9" i="4"/>
  <c r="X9" i="4" s="1"/>
  <c r="Y9" i="4" s="1"/>
  <c r="Z53" i="4"/>
  <c r="AB53" i="4" s="1"/>
  <c r="W53" i="4"/>
  <c r="X53" i="4" s="1"/>
  <c r="Y53" i="4" s="1"/>
  <c r="W8" i="4"/>
  <c r="Z8" i="4"/>
  <c r="AA8" i="4"/>
  <c r="AB8" i="4"/>
  <c r="X8" i="4"/>
  <c r="Y8" i="4"/>
  <c r="F9" i="4"/>
  <c r="I9" i="4" s="1"/>
  <c r="AF9" i="4" s="1"/>
  <c r="F55" i="4"/>
  <c r="I55" i="4" s="1"/>
  <c r="AF55" i="4" s="1"/>
  <c r="F10" i="4"/>
  <c r="I10" i="4" s="1"/>
  <c r="AF10" i="4" s="1"/>
  <c r="F36" i="4"/>
  <c r="I36" i="4" s="1"/>
  <c r="AF36" i="4" s="1"/>
  <c r="F46" i="4"/>
  <c r="I46" i="4" s="1"/>
  <c r="AF46" i="4" s="1"/>
  <c r="F53" i="4"/>
  <c r="I53" i="4" s="1"/>
  <c r="AF53" i="4" s="1"/>
  <c r="F12" i="4"/>
  <c r="I12" i="4" s="1"/>
  <c r="AF12" i="4" s="1"/>
  <c r="F17" i="4"/>
  <c r="I17" i="4" s="1"/>
  <c r="AF17" i="4" s="1"/>
  <c r="F54" i="4"/>
  <c r="I54" i="4" s="1"/>
  <c r="AF54" i="4" s="1"/>
  <c r="F27" i="4"/>
  <c r="I27" i="4" s="1"/>
  <c r="AF27" i="4" s="1"/>
  <c r="AA48" i="1"/>
  <c r="AC48" i="1" s="1"/>
  <c r="AH48" i="1" s="1"/>
  <c r="AA46" i="1"/>
  <c r="Z62" i="6"/>
  <c r="AB62" i="6" s="1"/>
  <c r="Z7" i="6"/>
  <c r="AB7" i="6" s="1"/>
  <c r="Z15" i="6"/>
  <c r="AB15" i="6" s="1"/>
  <c r="Y9" i="5"/>
  <c r="AA9" i="5" s="1"/>
  <c r="V9" i="5"/>
  <c r="W9" i="5" s="1"/>
  <c r="X9" i="5" s="1"/>
  <c r="Z43" i="6"/>
  <c r="AB43" i="6" s="1"/>
  <c r="Z35" i="6"/>
  <c r="AB35" i="6" s="1"/>
  <c r="V55" i="5"/>
  <c r="W55" i="5" s="1"/>
  <c r="X55" i="5" s="1"/>
  <c r="Y55" i="5"/>
  <c r="AA55" i="5" s="1"/>
  <c r="Z49" i="6"/>
  <c r="AB49" i="6" s="1"/>
  <c r="X44" i="6"/>
  <c r="Y44" i="6" s="1"/>
  <c r="Z44" i="6"/>
  <c r="AB44" i="6" s="1"/>
  <c r="Z9" i="6"/>
  <c r="AB9" i="6" s="1"/>
  <c r="Y43" i="5"/>
  <c r="V43" i="5"/>
  <c r="W43" i="5" s="1"/>
  <c r="X43" i="5" s="1"/>
  <c r="F18" i="5"/>
  <c r="I18" i="5" s="1"/>
  <c r="AE18" i="5" s="1"/>
  <c r="X28" i="5"/>
  <c r="V28" i="5"/>
  <c r="Z28" i="5"/>
  <c r="AA28" i="5"/>
  <c r="Y28" i="5"/>
  <c r="W28" i="5"/>
  <c r="X22" i="6"/>
  <c r="Y22" i="6" s="1"/>
  <c r="Z22" i="6"/>
  <c r="AB22" i="6" s="1"/>
  <c r="X37" i="6"/>
  <c r="Y37" i="6" s="1"/>
  <c r="Z37" i="6"/>
  <c r="V35" i="5"/>
  <c r="W35" i="5" s="1"/>
  <c r="X35" i="5" s="1"/>
  <c r="Y35" i="5"/>
  <c r="Z55" i="6"/>
  <c r="AB55" i="6" s="1"/>
  <c r="F18" i="6"/>
  <c r="I18" i="6" s="1"/>
  <c r="AF18" i="6" s="1"/>
  <c r="Y10" i="5"/>
  <c r="AA10" i="5" s="1"/>
  <c r="V10" i="5"/>
  <c r="W10" i="5" s="1"/>
  <c r="X10" i="5" s="1"/>
  <c r="F13" i="6"/>
  <c r="I13" i="6" s="1"/>
  <c r="AF13" i="6" s="1"/>
  <c r="F32" i="5"/>
  <c r="I32" i="5" s="1"/>
  <c r="AE32" i="5" s="1"/>
  <c r="F21" i="5"/>
  <c r="I21" i="5" s="1"/>
  <c r="AE21" i="5" s="1"/>
  <c r="AH21" i="5" s="1"/>
  <c r="Z13" i="6"/>
  <c r="AB13" i="6" s="1"/>
  <c r="Y44" i="5"/>
  <c r="V44" i="5"/>
  <c r="W44" i="5" s="1"/>
  <c r="X44" i="5" s="1"/>
  <c r="F57" i="5"/>
  <c r="I57" i="5" s="1"/>
  <c r="AE57" i="5" s="1"/>
  <c r="X46" i="6"/>
  <c r="Y46" i="6" s="1"/>
  <c r="Z46" i="6"/>
  <c r="AB46" i="6" s="1"/>
  <c r="F35" i="5"/>
  <c r="I35" i="5" s="1"/>
  <c r="AE35" i="5" s="1"/>
  <c r="Z61" i="6"/>
  <c r="AB61" i="6" s="1"/>
  <c r="AA38" i="5"/>
  <c r="X38" i="5"/>
  <c r="Z38" i="5"/>
  <c r="V38" i="5"/>
  <c r="W38" i="5"/>
  <c r="Y38" i="5"/>
  <c r="F44" i="5"/>
  <c r="I44" i="5" s="1"/>
  <c r="AE44" i="5" s="1"/>
  <c r="V49" i="5"/>
  <c r="W49" i="5" s="1"/>
  <c r="X49" i="5" s="1"/>
  <c r="Y49" i="5"/>
  <c r="AA49" i="5" s="1"/>
  <c r="F38" i="6"/>
  <c r="I38" i="6" s="1"/>
  <c r="AF38" i="6" s="1"/>
  <c r="F54" i="6"/>
  <c r="I54" i="6" s="1"/>
  <c r="AF54" i="6" s="1"/>
  <c r="F7" i="5"/>
  <c r="I7" i="5" s="1"/>
  <c r="F63" i="6"/>
  <c r="I63" i="6" s="1"/>
  <c r="AF63" i="6" s="1"/>
  <c r="Z23" i="6"/>
  <c r="AB23" i="6" s="1"/>
  <c r="F34" i="5"/>
  <c r="I34" i="5" s="1"/>
  <c r="AE34" i="5" s="1"/>
  <c r="Z51" i="6"/>
  <c r="AB51" i="6" s="1"/>
  <c r="F30" i="5"/>
  <c r="I30" i="5" s="1"/>
  <c r="AE30" i="5" s="1"/>
  <c r="AH30" i="5" s="1"/>
  <c r="AA12" i="6"/>
  <c r="Z12" i="6"/>
  <c r="Y12" i="6"/>
  <c r="AB12" i="6"/>
  <c r="F43" i="5"/>
  <c r="I43" i="5" s="1"/>
  <c r="AE43" i="5" s="1"/>
  <c r="F48" i="5"/>
  <c r="I48" i="5" s="1"/>
  <c r="AE48" i="5" s="1"/>
  <c r="AH48" i="5" s="1"/>
  <c r="Z41" i="6"/>
  <c r="AB41" i="6" s="1"/>
  <c r="Y41" i="6"/>
  <c r="Y47" i="5"/>
  <c r="AA47" i="5" s="1"/>
  <c r="V47" i="5"/>
  <c r="W47" i="5" s="1"/>
  <c r="X47" i="5" s="1"/>
  <c r="Y7" i="5"/>
  <c r="V7" i="5"/>
  <c r="W7" i="5" s="1"/>
  <c r="X7" i="5" s="1"/>
  <c r="Y8" i="6"/>
  <c r="AB8" i="6"/>
  <c r="AA8" i="6"/>
  <c r="Z8" i="6"/>
  <c r="Z36" i="6"/>
  <c r="AB36" i="6" s="1"/>
  <c r="Z18" i="6"/>
  <c r="AB18" i="6" s="1"/>
  <c r="Y60" i="5"/>
  <c r="AA60" i="5" s="1"/>
  <c r="V60" i="5"/>
  <c r="W60" i="5" s="1"/>
  <c r="X60" i="5" s="1"/>
  <c r="Z47" i="6"/>
  <c r="AB47" i="6" s="1"/>
  <c r="F47" i="6"/>
  <c r="I47" i="6" s="1"/>
  <c r="AF47" i="6" s="1"/>
  <c r="Z54" i="6"/>
  <c r="AB54" i="6" s="1"/>
  <c r="V51" i="5"/>
  <c r="W51" i="5" s="1"/>
  <c r="X51" i="5" s="1"/>
  <c r="Y51" i="5"/>
  <c r="AA51" i="5" s="1"/>
  <c r="Y53" i="5"/>
  <c r="AA53" i="5" s="1"/>
  <c r="V53" i="5"/>
  <c r="W53" i="5" s="1"/>
  <c r="X53" i="5" s="1"/>
  <c r="Y58" i="5"/>
  <c r="AA58" i="5" s="1"/>
  <c r="V58" i="5"/>
  <c r="W58" i="5" s="1"/>
  <c r="X58" i="5" s="1"/>
  <c r="AA24" i="6"/>
  <c r="AB24" i="6"/>
  <c r="Z24" i="6"/>
  <c r="Y24" i="6"/>
  <c r="Z28" i="6"/>
  <c r="AA28" i="6"/>
  <c r="Y28" i="6"/>
  <c r="AB28" i="6"/>
  <c r="Y18" i="5"/>
  <c r="AA18" i="5" s="1"/>
  <c r="V18" i="5"/>
  <c r="W18" i="5" s="1"/>
  <c r="X18" i="5" s="1"/>
  <c r="AA52" i="5"/>
  <c r="X52" i="5"/>
  <c r="Z52" i="5"/>
  <c r="Y52" i="5"/>
  <c r="W52" i="5"/>
  <c r="V52" i="5"/>
  <c r="Y22" i="5"/>
  <c r="AA22" i="5" s="1"/>
  <c r="V22" i="5"/>
  <c r="W22" i="5" s="1"/>
  <c r="X22" i="5" s="1"/>
  <c r="Z31" i="6"/>
  <c r="Y31" i="6"/>
  <c r="AB31" i="6"/>
  <c r="AA31" i="6"/>
  <c r="F57" i="6"/>
  <c r="I57" i="6" s="1"/>
  <c r="AF57" i="6" s="1"/>
  <c r="F61" i="5"/>
  <c r="I61" i="5" s="1"/>
  <c r="AE61" i="5" s="1"/>
  <c r="F33" i="6"/>
  <c r="I33" i="6" s="1"/>
  <c r="AF33" i="6" s="1"/>
  <c r="Y14" i="6"/>
  <c r="Z14" i="6"/>
  <c r="AB14" i="6" s="1"/>
  <c r="AB38" i="6"/>
  <c r="Y38" i="6"/>
  <c r="AA38" i="6"/>
  <c r="Z38" i="6"/>
  <c r="F31" i="5"/>
  <c r="I31" i="5" s="1"/>
  <c r="AE31" i="5" s="1"/>
  <c r="V24" i="5"/>
  <c r="Y24" i="5"/>
  <c r="W24" i="5"/>
  <c r="X24" i="5"/>
  <c r="AA24" i="5"/>
  <c r="Z24" i="5"/>
  <c r="V14" i="5"/>
  <c r="W14" i="5" s="1"/>
  <c r="X14" i="5" s="1"/>
  <c r="Y14" i="5"/>
  <c r="AA14" i="5" s="1"/>
  <c r="F30" i="6"/>
  <c r="I30" i="6" s="1"/>
  <c r="AF30" i="6" s="1"/>
  <c r="Z34" i="6"/>
  <c r="X34" i="6"/>
  <c r="Y34" i="6" s="1"/>
  <c r="V41" i="5"/>
  <c r="W41" i="5" s="1"/>
  <c r="X41" i="5" s="1"/>
  <c r="Y41" i="5"/>
  <c r="AA41" i="5" s="1"/>
  <c r="V13" i="5"/>
  <c r="W13" i="5" s="1"/>
  <c r="X13" i="5" s="1"/>
  <c r="Y13" i="5"/>
  <c r="AA13" i="5" s="1"/>
  <c r="Y11" i="6"/>
  <c r="Z11" i="6"/>
  <c r="F23" i="5"/>
  <c r="I23" i="5" s="1"/>
  <c r="AE23" i="5" s="1"/>
  <c r="F28" i="5"/>
  <c r="I28" i="5" s="1"/>
  <c r="AE28" i="5" s="1"/>
  <c r="F50" i="6"/>
  <c r="I50" i="6" s="1"/>
  <c r="AF50" i="6" s="1"/>
  <c r="F51" i="6"/>
  <c r="I51" i="6" s="1"/>
  <c r="AF51" i="6" s="1"/>
  <c r="F22" i="6"/>
  <c r="I22" i="6" s="1"/>
  <c r="AF22" i="6" s="1"/>
  <c r="F60" i="5"/>
  <c r="I60" i="5" s="1"/>
  <c r="AE60" i="5" s="1"/>
  <c r="F55" i="6"/>
  <c r="I55" i="6" s="1"/>
  <c r="AF55" i="6" s="1"/>
  <c r="F27" i="5"/>
  <c r="I27" i="5" s="1"/>
  <c r="AE27" i="5" s="1"/>
  <c r="Y54" i="5"/>
  <c r="AA54" i="5" s="1"/>
  <c r="V54" i="5"/>
  <c r="W54" i="5" s="1"/>
  <c r="X54" i="5" s="1"/>
  <c r="AB27" i="6"/>
  <c r="AA52" i="6"/>
  <c r="AB52" i="6"/>
  <c r="Z52" i="6"/>
  <c r="Y52" i="6"/>
  <c r="Z10" i="6"/>
  <c r="AB10" i="6" s="1"/>
  <c r="Y32" i="5"/>
  <c r="AA32" i="5" s="1"/>
  <c r="V32" i="5"/>
  <c r="W32" i="5" s="1"/>
  <c r="X32" i="5" s="1"/>
  <c r="X57" i="6"/>
  <c r="Y57" i="6" s="1"/>
  <c r="Z57" i="6"/>
  <c r="AB57" i="6" s="1"/>
  <c r="Y62" i="5"/>
  <c r="AA62" i="5" s="1"/>
  <c r="V62" i="5"/>
  <c r="W62" i="5" s="1"/>
  <c r="X62" i="5" s="1"/>
  <c r="V46" i="5"/>
  <c r="W46" i="5" s="1"/>
  <c r="X46" i="5" s="1"/>
  <c r="Y46" i="5"/>
  <c r="AA46" i="5" s="1"/>
  <c r="F36" i="6"/>
  <c r="I36" i="6" s="1"/>
  <c r="AF36" i="6" s="1"/>
  <c r="Y61" i="5"/>
  <c r="AA61" i="5" s="1"/>
  <c r="V61" i="5"/>
  <c r="W61" i="5" s="1"/>
  <c r="X61" i="5" s="1"/>
  <c r="Z17" i="6"/>
  <c r="Y17" i="6"/>
  <c r="Y57" i="5"/>
  <c r="V57" i="5"/>
  <c r="W57" i="5" s="1"/>
  <c r="X57" i="5" s="1"/>
  <c r="Y23" i="5"/>
  <c r="AA23" i="5" s="1"/>
  <c r="V23" i="5"/>
  <c r="W23" i="5" s="1"/>
  <c r="X23" i="5" s="1"/>
  <c r="Y17" i="5"/>
  <c r="AA17" i="5" s="1"/>
  <c r="V17" i="5"/>
  <c r="W17" i="5" s="1"/>
  <c r="X17" i="5" s="1"/>
  <c r="Y34" i="5"/>
  <c r="V34" i="5"/>
  <c r="W34" i="5" s="1"/>
  <c r="X34" i="5" s="1"/>
  <c r="Z32" i="6"/>
  <c r="AB32" i="6" s="1"/>
  <c r="Z31" i="5"/>
  <c r="X31" i="5"/>
  <c r="V31" i="5"/>
  <c r="W31" i="5"/>
  <c r="Y31" i="5"/>
  <c r="AA31" i="5"/>
  <c r="Z60" i="6"/>
  <c r="AB60" i="6" s="1"/>
  <c r="V11" i="5"/>
  <c r="W11" i="5" s="1"/>
  <c r="X11" i="5" s="1"/>
  <c r="Y11" i="5"/>
  <c r="AA11" i="5" s="1"/>
  <c r="X58" i="6"/>
  <c r="Y58" i="6" s="1"/>
  <c r="Z58" i="6"/>
  <c r="AB58" i="6" s="1"/>
  <c r="V27" i="5"/>
  <c r="W27" i="5" s="1"/>
  <c r="X27" i="5" s="1"/>
  <c r="Y27" i="5"/>
  <c r="AA27" i="5" s="1"/>
  <c r="V36" i="5"/>
  <c r="W36" i="5" s="1"/>
  <c r="X36" i="5" s="1"/>
  <c r="Y36" i="5"/>
  <c r="AA36" i="5" s="1"/>
  <c r="AA12" i="5"/>
  <c r="Y12" i="5"/>
  <c r="V12" i="5"/>
  <c r="X12" i="5"/>
  <c r="Z12" i="5"/>
  <c r="W12" i="5"/>
  <c r="AB20" i="6"/>
  <c r="AA20" i="6"/>
  <c r="Z20" i="6"/>
  <c r="Y20" i="6"/>
  <c r="F14" i="6"/>
  <c r="I14" i="6" s="1"/>
  <c r="AF14" i="6" s="1"/>
  <c r="Y50" i="5"/>
  <c r="AA50" i="5" s="1"/>
  <c r="V50" i="5"/>
  <c r="W50" i="5" s="1"/>
  <c r="X50" i="5" s="1"/>
  <c r="Z53" i="6"/>
  <c r="AB53" i="6" s="1"/>
  <c r="F33" i="5"/>
  <c r="I33" i="5" s="1"/>
  <c r="AE33" i="5" s="1"/>
  <c r="AH33" i="5" s="1"/>
  <c r="V15" i="5"/>
  <c r="W15" i="5" s="1"/>
  <c r="X15" i="5" s="1"/>
  <c r="Y15" i="5"/>
  <c r="AA15" i="5" s="1"/>
  <c r="Y37" i="5"/>
  <c r="AA37" i="5" s="1"/>
  <c r="V37" i="5"/>
  <c r="W37" i="5" s="1"/>
  <c r="X37" i="5" s="1"/>
  <c r="F60" i="6"/>
  <c r="I60" i="6" s="1"/>
  <c r="AF60" i="6" s="1"/>
  <c r="F28" i="6"/>
  <c r="I28" i="6" s="1"/>
  <c r="AF28" i="6" s="1"/>
  <c r="F11" i="6"/>
  <c r="I11" i="6" s="1"/>
  <c r="AF11" i="6" s="1"/>
  <c r="X20" i="5"/>
  <c r="Z20" i="5"/>
  <c r="V20" i="5"/>
  <c r="W20" i="5"/>
  <c r="Y20" i="5"/>
  <c r="AA20" i="5"/>
  <c r="F40" i="5"/>
  <c r="I40" i="5" s="1"/>
  <c r="AE40" i="5" s="1"/>
  <c r="AH40" i="5" s="1"/>
  <c r="F48" i="6"/>
  <c r="I48" i="6" s="1"/>
  <c r="AF48" i="6" s="1"/>
  <c r="F26" i="6"/>
  <c r="I26" i="6" s="1"/>
  <c r="AF26" i="6" s="1"/>
  <c r="X8" i="5"/>
  <c r="AA8" i="5"/>
  <c r="W8" i="5"/>
  <c r="V8" i="5"/>
  <c r="Y8" i="5"/>
  <c r="Z8" i="5"/>
  <c r="F23" i="6"/>
  <c r="I23" i="6" s="1"/>
  <c r="AF23" i="6" s="1"/>
  <c r="F47" i="5"/>
  <c r="I47" i="5" s="1"/>
  <c r="AE47" i="5" s="1"/>
  <c r="Z50" i="6"/>
  <c r="AB50" i="6" s="1"/>
  <c r="X50" i="6"/>
  <c r="Y50" i="6" s="1"/>
  <c r="F59" i="5"/>
  <c r="I59" i="5" s="1"/>
  <c r="AE59" i="5" s="1"/>
  <c r="AH59" i="5" s="1"/>
  <c r="F17" i="5"/>
  <c r="I17" i="5" s="1"/>
  <c r="AE17" i="5" s="1"/>
  <c r="F46" i="5"/>
  <c r="I46" i="5" s="1"/>
  <c r="AE46" i="5" s="1"/>
  <c r="F49" i="6"/>
  <c r="I49" i="6" s="1"/>
  <c r="AF49" i="6" s="1"/>
  <c r="AA14" i="1"/>
  <c r="AC14" i="1" s="1"/>
  <c r="AH14" i="1" s="1"/>
  <c r="AI14" i="1" s="1"/>
  <c r="AA12" i="1"/>
  <c r="AC12" i="1" s="1"/>
  <c r="AH12" i="1" s="1"/>
  <c r="AI12" i="1" s="1"/>
  <c r="AA35" i="1"/>
  <c r="AC35" i="1" s="1"/>
  <c r="AH35" i="1" s="1"/>
  <c r="AA60" i="1"/>
  <c r="AC60" i="1" s="1"/>
  <c r="AH60" i="1" s="1"/>
  <c r="AI60" i="1" s="1"/>
  <c r="AA9" i="1"/>
  <c r="AC9" i="1" s="1"/>
  <c r="AH9" i="1" s="1"/>
  <c r="AI9" i="1" s="1"/>
  <c r="AC23" i="1"/>
  <c r="AH23" i="1" s="1"/>
  <c r="AI23" i="1" s="1"/>
  <c r="AA61" i="1"/>
  <c r="AC61" i="1" s="1"/>
  <c r="AH61" i="1" s="1"/>
  <c r="AI61" i="1" s="1"/>
  <c r="AA54" i="1"/>
  <c r="AC54" i="1" s="1"/>
  <c r="AH54" i="1" s="1"/>
  <c r="AI54" i="1" s="1"/>
  <c r="AA42" i="1"/>
  <c r="AC42" i="1" s="1"/>
  <c r="AH42" i="1" s="1"/>
  <c r="AI42" i="1" s="1"/>
  <c r="AC37" i="1"/>
  <c r="AH37" i="1" s="1"/>
  <c r="AI37" i="1" s="1"/>
  <c r="AC27" i="1"/>
  <c r="AH27" i="1" s="1"/>
  <c r="AI27" i="1" s="1"/>
  <c r="AA34" i="1"/>
  <c r="AC34" i="1" s="1"/>
  <c r="AH34" i="1" s="1"/>
  <c r="AI34" i="1" s="1"/>
  <c r="AA53" i="1"/>
  <c r="AC53" i="1" s="1"/>
  <c r="AH53" i="1" s="1"/>
  <c r="AI53" i="1" s="1"/>
  <c r="AC40" i="1"/>
  <c r="AH40" i="1" s="1"/>
  <c r="AA17" i="1"/>
  <c r="AC17" i="1" s="1"/>
  <c r="AH17" i="1" s="1"/>
  <c r="AI17" i="1" s="1"/>
  <c r="AI51" i="1" l="1"/>
  <c r="AI40" i="1"/>
  <c r="AI11" i="1"/>
  <c r="AA52" i="1"/>
  <c r="AC52" i="1" s="1"/>
  <c r="AH52" i="1" s="1"/>
  <c r="AA33" i="1"/>
  <c r="AC33" i="1" s="1"/>
  <c r="AH33" i="1" s="1"/>
  <c r="AI33" i="1" s="1"/>
  <c r="AI32" i="1"/>
  <c r="AI41" i="1"/>
  <c r="AA41" i="4"/>
  <c r="AC41" i="4" s="1"/>
  <c r="AH41" i="4" s="1"/>
  <c r="AI41" i="4" s="1"/>
  <c r="AI7" i="1"/>
  <c r="AI38" i="1"/>
  <c r="AA15" i="1"/>
  <c r="AC15" i="1" s="1"/>
  <c r="AH15" i="1" s="1"/>
  <c r="AI15" i="1" s="1"/>
  <c r="AA26" i="1"/>
  <c r="AC26" i="1" s="1"/>
  <c r="AH26" i="1" s="1"/>
  <c r="AI26" i="1" s="1"/>
  <c r="AI35" i="1"/>
  <c r="AA31" i="1"/>
  <c r="AC31" i="1" s="1"/>
  <c r="AH31" i="1" s="1"/>
  <c r="AI31" i="1" s="1"/>
  <c r="AA17" i="4"/>
  <c r="AC17" i="4" s="1"/>
  <c r="AH17" i="4" s="1"/>
  <c r="AI17" i="4" s="1"/>
  <c r="AA13" i="1"/>
  <c r="AC13" i="1" s="1"/>
  <c r="AH13" i="1" s="1"/>
  <c r="AI13" i="1" s="1"/>
  <c r="Z41" i="5"/>
  <c r="AI29" i="1"/>
  <c r="AI48" i="1"/>
  <c r="AI52" i="1"/>
  <c r="AA6" i="1"/>
  <c r="AC6" i="1" s="1"/>
  <c r="AH6" i="1" s="1"/>
  <c r="AI6" i="1" s="1"/>
  <c r="AA43" i="1"/>
  <c r="AC43" i="1" s="1"/>
  <c r="AH43" i="1" s="1"/>
  <c r="AI43" i="1" s="1"/>
  <c r="AI30" i="1"/>
  <c r="AI36" i="1"/>
  <c r="AA50" i="1"/>
  <c r="AC50" i="1" s="1"/>
  <c r="AH50" i="1" s="1"/>
  <c r="AI50" i="1" s="1"/>
  <c r="AA16" i="1"/>
  <c r="AC16" i="1" s="1"/>
  <c r="AH16" i="1" s="1"/>
  <c r="AI16" i="1" s="1"/>
  <c r="Z14" i="5"/>
  <c r="AB14" i="5" s="1"/>
  <c r="AG14" i="5" s="1"/>
  <c r="AH14" i="5" s="1"/>
  <c r="AA14" i="4"/>
  <c r="AB14" i="4"/>
  <c r="AA14" i="6"/>
  <c r="AC14" i="6" s="1"/>
  <c r="AH14" i="6" s="1"/>
  <c r="AI14" i="6" s="1"/>
  <c r="Z17" i="5"/>
  <c r="AB17" i="5" s="1"/>
  <c r="AG17" i="5" s="1"/>
  <c r="AH17" i="5" s="1"/>
  <c r="AA17" i="6"/>
  <c r="AA10" i="1"/>
  <c r="AC10" i="1" s="1"/>
  <c r="AH10" i="1" s="1"/>
  <c r="AI10" i="1" s="1"/>
  <c r="AA56" i="8"/>
  <c r="AC56" i="8" s="1"/>
  <c r="AH56" i="8" s="1"/>
  <c r="AI56" i="8" s="1"/>
  <c r="AA59" i="8"/>
  <c r="AC59" i="8" s="1"/>
  <c r="AH59" i="8" s="1"/>
  <c r="AI59" i="8" s="1"/>
  <c r="AB17" i="6"/>
  <c r="AA24" i="1"/>
  <c r="AC24" i="1" s="1"/>
  <c r="AH24" i="1" s="1"/>
  <c r="AI24" i="1" s="1"/>
  <c r="AA41" i="6"/>
  <c r="AC41" i="6" s="1"/>
  <c r="AH41" i="6" s="1"/>
  <c r="AI41" i="6" s="1"/>
  <c r="AI19" i="1"/>
  <c r="AA8" i="1"/>
  <c r="AC8" i="1" s="1"/>
  <c r="AH8" i="1" s="1"/>
  <c r="AI8" i="1" s="1"/>
  <c r="AC25" i="1"/>
  <c r="AH25" i="1" s="1"/>
  <c r="AI25" i="1" s="1"/>
  <c r="AC61" i="8"/>
  <c r="AH61" i="8" s="1"/>
  <c r="AI61" i="8" s="1"/>
  <c r="AA62" i="8"/>
  <c r="AC62" i="8" s="1"/>
  <c r="AH62" i="8" s="1"/>
  <c r="AI62" i="8" s="1"/>
  <c r="Z58" i="5"/>
  <c r="AB58" i="5" s="1"/>
  <c r="AG58" i="5" s="1"/>
  <c r="AH58" i="5" s="1"/>
  <c r="AC60" i="8"/>
  <c r="AH60" i="8" s="1"/>
  <c r="AI60" i="8" s="1"/>
  <c r="AC57" i="8"/>
  <c r="AH57" i="8" s="1"/>
  <c r="AI57" i="8" s="1"/>
  <c r="AA57" i="6"/>
  <c r="AC57" i="6" s="1"/>
  <c r="AH57" i="6" s="1"/>
  <c r="AI57" i="6" s="1"/>
  <c r="AA58" i="8"/>
  <c r="AC58" i="8" s="1"/>
  <c r="AH58" i="8" s="1"/>
  <c r="AI58" i="8" s="1"/>
  <c r="AI57" i="1"/>
  <c r="AA58" i="6"/>
  <c r="AC58" i="6" s="1"/>
  <c r="AH58" i="6" s="1"/>
  <c r="AI58" i="6" s="1"/>
  <c r="Z44" i="5"/>
  <c r="AA11" i="4"/>
  <c r="AC11" i="4" s="1"/>
  <c r="AH11" i="4" s="1"/>
  <c r="AI11" i="4" s="1"/>
  <c r="AA47" i="1"/>
  <c r="AC47" i="1" s="1"/>
  <c r="AH47" i="1" s="1"/>
  <c r="AI47" i="1" s="1"/>
  <c r="AA58" i="1"/>
  <c r="AC58" i="1" s="1"/>
  <c r="AH58" i="1" s="1"/>
  <c r="AI58" i="1" s="1"/>
  <c r="AI6" i="8"/>
  <c r="I65" i="8"/>
  <c r="AA62" i="1"/>
  <c r="AC62" i="1" s="1"/>
  <c r="AH62" i="1" s="1"/>
  <c r="AI62" i="1" s="1"/>
  <c r="AC26" i="6"/>
  <c r="AH26" i="6" s="1"/>
  <c r="AI26" i="6" s="1"/>
  <c r="Z22" i="5"/>
  <c r="AB22" i="5" s="1"/>
  <c r="AG22" i="5" s="1"/>
  <c r="AH22" i="5" s="1"/>
  <c r="AA37" i="6"/>
  <c r="Z11" i="5"/>
  <c r="AB11" i="5" s="1"/>
  <c r="AG11" i="5" s="1"/>
  <c r="AH11" i="5" s="1"/>
  <c r="AA34" i="6"/>
  <c r="AA26" i="4"/>
  <c r="AC26" i="4" s="1"/>
  <c r="AH26" i="4" s="1"/>
  <c r="AI26" i="4" s="1"/>
  <c r="AA50" i="6"/>
  <c r="AC50" i="6" s="1"/>
  <c r="AH50" i="6" s="1"/>
  <c r="AI50" i="6" s="1"/>
  <c r="Z34" i="5"/>
  <c r="AA46" i="4"/>
  <c r="AB46" i="4"/>
  <c r="Z57" i="5"/>
  <c r="AA34" i="4"/>
  <c r="AA44" i="6"/>
  <c r="AC44" i="6" s="1"/>
  <c r="AH44" i="6" s="1"/>
  <c r="AI44" i="6" s="1"/>
  <c r="AB34" i="4"/>
  <c r="AA44" i="4"/>
  <c r="AC44" i="4" s="1"/>
  <c r="AH44" i="4" s="1"/>
  <c r="AI44" i="4" s="1"/>
  <c r="AA37" i="4"/>
  <c r="AC37" i="4" s="1"/>
  <c r="AH37" i="4" s="1"/>
  <c r="AI37" i="4" s="1"/>
  <c r="Z37" i="5"/>
  <c r="AB37" i="5" s="1"/>
  <c r="AG37" i="5" s="1"/>
  <c r="AH37" i="5" s="1"/>
  <c r="Z50" i="5"/>
  <c r="AB50" i="5" s="1"/>
  <c r="AG50" i="5" s="1"/>
  <c r="AH50" i="5" s="1"/>
  <c r="AA50" i="4"/>
  <c r="AC50" i="4" s="1"/>
  <c r="AH50" i="4" s="1"/>
  <c r="AI50" i="4" s="1"/>
  <c r="AA46" i="6"/>
  <c r="AC46" i="6" s="1"/>
  <c r="AH46" i="6" s="1"/>
  <c r="AI46" i="6" s="1"/>
  <c r="AA22" i="4"/>
  <c r="AC22" i="4" s="1"/>
  <c r="AH22" i="4" s="1"/>
  <c r="AI22" i="4" s="1"/>
  <c r="AA58" i="4"/>
  <c r="AC58" i="4" s="1"/>
  <c r="AH58" i="4" s="1"/>
  <c r="AI58" i="4" s="1"/>
  <c r="AA57" i="4"/>
  <c r="AB57" i="4"/>
  <c r="AA11" i="6"/>
  <c r="AA22" i="6"/>
  <c r="AC22" i="6" s="1"/>
  <c r="AH22" i="6" s="1"/>
  <c r="AI22" i="6" s="1"/>
  <c r="AB34" i="6"/>
  <c r="AB37" i="6"/>
  <c r="AB11" i="6"/>
  <c r="AA57" i="5"/>
  <c r="Z46" i="5"/>
  <c r="AB46" i="5" s="1"/>
  <c r="AG46" i="5" s="1"/>
  <c r="AH46" i="5" s="1"/>
  <c r="AA34" i="5"/>
  <c r="AB34" i="5" s="1"/>
  <c r="AG34" i="5" s="1"/>
  <c r="AH34" i="5" s="1"/>
  <c r="AA44" i="5"/>
  <c r="AI45" i="6"/>
  <c r="X18" i="6"/>
  <c r="Y18" i="6" s="1"/>
  <c r="AA18" i="6" s="1"/>
  <c r="AC18" i="6" s="1"/>
  <c r="AH18" i="6" s="1"/>
  <c r="AI18" i="6" s="1"/>
  <c r="X35" i="6"/>
  <c r="Y35" i="6" s="1"/>
  <c r="AA35" i="6" s="1"/>
  <c r="AC35" i="6" s="1"/>
  <c r="AH35" i="6" s="1"/>
  <c r="AI35" i="6" s="1"/>
  <c r="X62" i="6"/>
  <c r="Y62" i="6" s="1"/>
  <c r="AA62" i="6" s="1"/>
  <c r="AC62" i="6" s="1"/>
  <c r="AH62" i="6" s="1"/>
  <c r="AI62" i="6" s="1"/>
  <c r="Y7" i="6"/>
  <c r="AA7" i="6" s="1"/>
  <c r="AC7" i="6" s="1"/>
  <c r="Y10" i="6"/>
  <c r="AA10" i="6" s="1"/>
  <c r="AC10" i="6" s="1"/>
  <c r="AH10" i="6" s="1"/>
  <c r="AI10" i="6" s="1"/>
  <c r="X54" i="6"/>
  <c r="Y54" i="6" s="1"/>
  <c r="AA54" i="6" s="1"/>
  <c r="AC54" i="6" s="1"/>
  <c r="AH54" i="6" s="1"/>
  <c r="AI54" i="6" s="1"/>
  <c r="X43" i="6"/>
  <c r="Y43" i="6" s="1"/>
  <c r="AA43" i="6" s="1"/>
  <c r="AC43" i="6" s="1"/>
  <c r="AH43" i="6" s="1"/>
  <c r="AI43" i="6" s="1"/>
  <c r="X15" i="6"/>
  <c r="Y15" i="6" s="1"/>
  <c r="AA15" i="6" s="1"/>
  <c r="AC15" i="6" s="1"/>
  <c r="AH15" i="6" s="1"/>
  <c r="AI15" i="6" s="1"/>
  <c r="X53" i="6"/>
  <c r="Y53" i="6" s="1"/>
  <c r="AA53" i="6" s="1"/>
  <c r="AC53" i="6" s="1"/>
  <c r="AH53" i="6" s="1"/>
  <c r="AI53" i="6" s="1"/>
  <c r="X61" i="6"/>
  <c r="Y61" i="6" s="1"/>
  <c r="AA61" i="6" s="1"/>
  <c r="AC61" i="6" s="1"/>
  <c r="AH61" i="6" s="1"/>
  <c r="AI61" i="6" s="1"/>
  <c r="X27" i="6"/>
  <c r="Y27" i="6" s="1"/>
  <c r="AA27" i="6" s="1"/>
  <c r="AC27" i="6" s="1"/>
  <c r="AH27" i="6" s="1"/>
  <c r="AI27" i="6" s="1"/>
  <c r="X36" i="6"/>
  <c r="Y36" i="6" s="1"/>
  <c r="AA36" i="6" s="1"/>
  <c r="AC36" i="6" s="1"/>
  <c r="AH36" i="6" s="1"/>
  <c r="AI36" i="6" s="1"/>
  <c r="X49" i="6"/>
  <c r="Y49" i="6" s="1"/>
  <c r="AA49" i="6" s="1"/>
  <c r="AC49" i="6" s="1"/>
  <c r="AH49" i="6" s="1"/>
  <c r="AI49" i="6" s="1"/>
  <c r="X23" i="6"/>
  <c r="Y23" i="6" s="1"/>
  <c r="AA23" i="6" s="1"/>
  <c r="AC23" i="6" s="1"/>
  <c r="AH23" i="6" s="1"/>
  <c r="AI23" i="6" s="1"/>
  <c r="X60" i="6"/>
  <c r="Y60" i="6" s="1"/>
  <c r="AA60" i="6" s="1"/>
  <c r="AC60" i="6" s="1"/>
  <c r="AH60" i="6" s="1"/>
  <c r="AI60" i="6" s="1"/>
  <c r="X32" i="6"/>
  <c r="Y32" i="6" s="1"/>
  <c r="AA32" i="6" s="1"/>
  <c r="AC32" i="6" s="1"/>
  <c r="AH32" i="6" s="1"/>
  <c r="AI32" i="6" s="1"/>
  <c r="X51" i="6"/>
  <c r="Y51" i="6" s="1"/>
  <c r="AA51" i="6" s="1"/>
  <c r="AC51" i="6" s="1"/>
  <c r="AH51" i="6" s="1"/>
  <c r="AI51" i="6" s="1"/>
  <c r="AA49" i="4"/>
  <c r="X47" i="6"/>
  <c r="Y47" i="6" s="1"/>
  <c r="AA47" i="6" s="1"/>
  <c r="AC47" i="6" s="1"/>
  <c r="AH47" i="6" s="1"/>
  <c r="AI47" i="6" s="1"/>
  <c r="Y13" i="6"/>
  <c r="AA13" i="6" s="1"/>
  <c r="AC13" i="6" s="1"/>
  <c r="AH13" i="6" s="1"/>
  <c r="AI13" i="6" s="1"/>
  <c r="X55" i="6"/>
  <c r="Y55" i="6" s="1"/>
  <c r="AA55" i="6" s="1"/>
  <c r="AC55" i="6" s="1"/>
  <c r="AH55" i="6" s="1"/>
  <c r="AI55" i="6" s="1"/>
  <c r="Y9" i="6"/>
  <c r="AA9" i="6" s="1"/>
  <c r="AC9" i="6" s="1"/>
  <c r="AH9" i="6" s="1"/>
  <c r="AI9" i="6" s="1"/>
  <c r="AI42" i="6"/>
  <c r="AA32" i="4"/>
  <c r="AC32" i="4" s="1"/>
  <c r="AH32" i="4" s="1"/>
  <c r="AI32" i="4" s="1"/>
  <c r="AI29" i="6"/>
  <c r="AA19" i="4"/>
  <c r="AC19" i="4" s="1"/>
  <c r="AH19" i="4" s="1"/>
  <c r="AI19" i="4" s="1"/>
  <c r="AA61" i="4"/>
  <c r="AC61" i="4" s="1"/>
  <c r="AH61" i="4" s="1"/>
  <c r="AI61" i="4" s="1"/>
  <c r="AI59" i="6"/>
  <c r="AA10" i="4"/>
  <c r="AA22" i="1"/>
  <c r="AC22" i="1" s="1"/>
  <c r="AH22" i="1" s="1"/>
  <c r="AI22" i="1" s="1"/>
  <c r="AI28" i="1"/>
  <c r="Z18" i="5"/>
  <c r="AB18" i="5" s="1"/>
  <c r="AG18" i="5" s="1"/>
  <c r="AH18" i="5" s="1"/>
  <c r="AI39" i="6"/>
  <c r="AI63" i="6"/>
  <c r="AI16" i="6"/>
  <c r="AA42" i="4"/>
  <c r="AA16" i="4"/>
  <c r="AC16" i="4" s="1"/>
  <c r="AH16" i="4" s="1"/>
  <c r="AI16" i="4" s="1"/>
  <c r="AA18" i="4"/>
  <c r="AC18" i="4" s="1"/>
  <c r="AH18" i="4" s="1"/>
  <c r="AI18" i="4" s="1"/>
  <c r="AA15" i="4"/>
  <c r="AC15" i="4" s="1"/>
  <c r="AH15" i="4" s="1"/>
  <c r="AI15" i="4" s="1"/>
  <c r="AA47" i="4"/>
  <c r="AC31" i="4"/>
  <c r="AH31" i="4" s="1"/>
  <c r="AI31" i="4" s="1"/>
  <c r="AC24" i="4"/>
  <c r="AH24" i="4" s="1"/>
  <c r="AI24" i="4" s="1"/>
  <c r="AA21" i="4"/>
  <c r="AC21" i="4" s="1"/>
  <c r="AH21" i="4" s="1"/>
  <c r="AI21" i="4" s="1"/>
  <c r="AB49" i="4"/>
  <c r="AA36" i="4"/>
  <c r="AC20" i="4"/>
  <c r="AH20" i="4" s="1"/>
  <c r="AI20" i="4" s="1"/>
  <c r="AA62" i="4"/>
  <c r="AC62" i="4" s="1"/>
  <c r="AH62" i="4" s="1"/>
  <c r="AI62" i="4" s="1"/>
  <c r="AB10" i="4"/>
  <c r="AI40" i="6"/>
  <c r="AI19" i="6"/>
  <c r="Z53" i="5"/>
  <c r="AB53" i="5" s="1"/>
  <c r="AG53" i="5" s="1"/>
  <c r="AH53" i="5" s="1"/>
  <c r="Z36" i="5"/>
  <c r="AB36" i="5" s="1"/>
  <c r="AG36" i="5" s="1"/>
  <c r="AH36" i="5" s="1"/>
  <c r="Z62" i="5"/>
  <c r="AB62" i="5" s="1"/>
  <c r="AG62" i="5" s="1"/>
  <c r="AH62" i="5" s="1"/>
  <c r="Z47" i="5"/>
  <c r="AB47" i="5" s="1"/>
  <c r="AG47" i="5" s="1"/>
  <c r="AH47" i="5" s="1"/>
  <c r="AA35" i="4"/>
  <c r="AI56" i="6"/>
  <c r="AB47" i="4"/>
  <c r="AC39" i="1"/>
  <c r="AH39" i="1" s="1"/>
  <c r="AI39" i="1" s="1"/>
  <c r="AA43" i="4"/>
  <c r="AA40" i="4"/>
  <c r="AC40" i="4" s="1"/>
  <c r="AH40" i="4" s="1"/>
  <c r="AI40" i="4" s="1"/>
  <c r="I65" i="1"/>
  <c r="AA7" i="4"/>
  <c r="AC7" i="4" s="1"/>
  <c r="AB36" i="4"/>
  <c r="AC12" i="4"/>
  <c r="AH12" i="4" s="1"/>
  <c r="AI12" i="4" s="1"/>
  <c r="AA56" i="4"/>
  <c r="AC56" i="4" s="1"/>
  <c r="AH56" i="4" s="1"/>
  <c r="AI56" i="4" s="1"/>
  <c r="AI48" i="6"/>
  <c r="AC38" i="6"/>
  <c r="AH38" i="6" s="1"/>
  <c r="AI38" i="6" s="1"/>
  <c r="AI33" i="6"/>
  <c r="AB42" i="4"/>
  <c r="AA59" i="1"/>
  <c r="AC59" i="1" s="1"/>
  <c r="AH59" i="1" s="1"/>
  <c r="AI59" i="1" s="1"/>
  <c r="Z27" i="5"/>
  <c r="AB27" i="5" s="1"/>
  <c r="AG27" i="5" s="1"/>
  <c r="AH27" i="5" s="1"/>
  <c r="AA29" i="4"/>
  <c r="AC29" i="4" s="1"/>
  <c r="AH29" i="4" s="1"/>
  <c r="AI29" i="4" s="1"/>
  <c r="AB12" i="5"/>
  <c r="AG12" i="5" s="1"/>
  <c r="AH12" i="5" s="1"/>
  <c r="AA30" i="4"/>
  <c r="AC30" i="4" s="1"/>
  <c r="AH30" i="4" s="1"/>
  <c r="AI30" i="4" s="1"/>
  <c r="AA60" i="4"/>
  <c r="AC60" i="4" s="1"/>
  <c r="AH60" i="4" s="1"/>
  <c r="AI60" i="4" s="1"/>
  <c r="AA51" i="4"/>
  <c r="AC51" i="4" s="1"/>
  <c r="AH51" i="4" s="1"/>
  <c r="AI51" i="4" s="1"/>
  <c r="AI21" i="6"/>
  <c r="I64" i="4"/>
  <c r="AC24" i="6"/>
  <c r="AH24" i="6" s="1"/>
  <c r="AI24" i="6" s="1"/>
  <c r="AC8" i="4"/>
  <c r="AH8" i="4" s="1"/>
  <c r="AI8" i="4" s="1"/>
  <c r="AA54" i="4"/>
  <c r="AC54" i="4" s="1"/>
  <c r="AH54" i="4" s="1"/>
  <c r="AI54" i="4" s="1"/>
  <c r="AA53" i="4"/>
  <c r="AC53" i="4" s="1"/>
  <c r="AH53" i="4" s="1"/>
  <c r="AI53" i="4" s="1"/>
  <c r="AC52" i="4"/>
  <c r="AH52" i="4" s="1"/>
  <c r="AI52" i="4" s="1"/>
  <c r="AC28" i="4"/>
  <c r="AH28" i="4" s="1"/>
  <c r="AI28" i="4" s="1"/>
  <c r="AA45" i="4"/>
  <c r="AC45" i="4" s="1"/>
  <c r="AH45" i="4" s="1"/>
  <c r="AI45" i="4" s="1"/>
  <c r="AA13" i="4"/>
  <c r="AC13" i="4" s="1"/>
  <c r="AH13" i="4" s="1"/>
  <c r="AI13" i="4" s="1"/>
  <c r="AA33" i="4"/>
  <c r="AC33" i="4" s="1"/>
  <c r="AH33" i="4" s="1"/>
  <c r="AI33" i="4" s="1"/>
  <c r="AI25" i="6"/>
  <c r="AC31" i="6"/>
  <c r="AH31" i="6" s="1"/>
  <c r="AI31" i="6" s="1"/>
  <c r="AC12" i="6"/>
  <c r="AH12" i="6" s="1"/>
  <c r="AI12" i="6" s="1"/>
  <c r="AC38" i="4"/>
  <c r="AH38" i="4" s="1"/>
  <c r="AI38" i="4" s="1"/>
  <c r="AC48" i="4"/>
  <c r="AH48" i="4" s="1"/>
  <c r="AI48" i="4" s="1"/>
  <c r="AB43" i="4"/>
  <c r="AA63" i="4"/>
  <c r="AC63" i="4" s="1"/>
  <c r="AH63" i="4" s="1"/>
  <c r="AI63" i="4" s="1"/>
  <c r="AA25" i="4"/>
  <c r="AC25" i="4" s="1"/>
  <c r="AH25" i="4" s="1"/>
  <c r="AI25" i="4" s="1"/>
  <c r="AA39" i="4"/>
  <c r="AC39" i="4" s="1"/>
  <c r="AH39" i="4" s="1"/>
  <c r="AI39" i="4" s="1"/>
  <c r="AI30" i="6"/>
  <c r="AA9" i="4"/>
  <c r="AC9" i="4" s="1"/>
  <c r="AH9" i="4" s="1"/>
  <c r="AI9" i="4" s="1"/>
  <c r="AB35" i="4"/>
  <c r="AA27" i="4"/>
  <c r="AC27" i="4" s="1"/>
  <c r="AH27" i="4" s="1"/>
  <c r="AI27" i="4" s="1"/>
  <c r="AC59" i="4"/>
  <c r="AH59" i="4" s="1"/>
  <c r="AI59" i="4" s="1"/>
  <c r="AA23" i="4"/>
  <c r="AC23" i="4" s="1"/>
  <c r="AH23" i="4" s="1"/>
  <c r="AI23" i="4" s="1"/>
  <c r="AA55" i="4"/>
  <c r="AC55" i="4" s="1"/>
  <c r="AH55" i="4" s="1"/>
  <c r="AI55" i="4" s="1"/>
  <c r="Z51" i="5"/>
  <c r="AB51" i="5" s="1"/>
  <c r="AG51" i="5" s="1"/>
  <c r="AH51" i="5" s="1"/>
  <c r="Z55" i="5"/>
  <c r="AB55" i="5" s="1"/>
  <c r="AG55" i="5" s="1"/>
  <c r="AH55" i="5" s="1"/>
  <c r="AB38" i="5"/>
  <c r="AG38" i="5" s="1"/>
  <c r="AH38" i="5" s="1"/>
  <c r="Z43" i="5"/>
  <c r="Z23" i="5"/>
  <c r="AB23" i="5" s="1"/>
  <c r="AG23" i="5" s="1"/>
  <c r="AH23" i="5" s="1"/>
  <c r="Z54" i="5"/>
  <c r="AB54" i="5" s="1"/>
  <c r="AG54" i="5" s="1"/>
  <c r="AH54" i="5" s="1"/>
  <c r="AB41" i="5"/>
  <c r="AG41" i="5" s="1"/>
  <c r="AH41" i="5" s="1"/>
  <c r="AC46" i="1"/>
  <c r="AH46" i="1" s="1"/>
  <c r="AI46" i="1" s="1"/>
  <c r="Z61" i="5"/>
  <c r="AB61" i="5" s="1"/>
  <c r="AG61" i="5" s="1"/>
  <c r="AH61" i="5" s="1"/>
  <c r="Z7" i="5"/>
  <c r="AB20" i="5"/>
  <c r="AG20" i="5" s="1"/>
  <c r="AH20" i="5" s="1"/>
  <c r="Z13" i="5"/>
  <c r="AB13" i="5" s="1"/>
  <c r="AG13" i="5" s="1"/>
  <c r="AH13" i="5" s="1"/>
  <c r="Z10" i="5"/>
  <c r="AB10" i="5" s="1"/>
  <c r="AG10" i="5" s="1"/>
  <c r="AH10" i="5" s="1"/>
  <c r="Z35" i="5"/>
  <c r="AB31" i="5"/>
  <c r="AG31" i="5" s="1"/>
  <c r="AH31" i="5" s="1"/>
  <c r="AC52" i="6"/>
  <c r="AH52" i="6" s="1"/>
  <c r="AI52" i="6" s="1"/>
  <c r="AB24" i="5"/>
  <c r="AG24" i="5" s="1"/>
  <c r="AH24" i="5" s="1"/>
  <c r="AC28" i="6"/>
  <c r="AH28" i="6" s="1"/>
  <c r="AI28" i="6" s="1"/>
  <c r="Z60" i="5"/>
  <c r="AB60" i="5" s="1"/>
  <c r="AG60" i="5" s="1"/>
  <c r="AH60" i="5" s="1"/>
  <c r="Z49" i="5"/>
  <c r="AB49" i="5" s="1"/>
  <c r="AG49" i="5" s="1"/>
  <c r="AH49" i="5" s="1"/>
  <c r="AC8" i="6"/>
  <c r="AH8" i="6" s="1"/>
  <c r="AI8" i="6" s="1"/>
  <c r="Z15" i="5"/>
  <c r="AB15" i="5" s="1"/>
  <c r="AG15" i="5" s="1"/>
  <c r="AH15" i="5" s="1"/>
  <c r="Z32" i="5"/>
  <c r="AB32" i="5" s="1"/>
  <c r="AG32" i="5" s="1"/>
  <c r="AH32" i="5" s="1"/>
  <c r="AB28" i="5"/>
  <c r="AG28" i="5" s="1"/>
  <c r="AH28" i="5" s="1"/>
  <c r="AA43" i="5"/>
  <c r="AE7" i="5"/>
  <c r="I64" i="5"/>
  <c r="AC20" i="6"/>
  <c r="AH20" i="6" s="1"/>
  <c r="AI20" i="6" s="1"/>
  <c r="AB52" i="5"/>
  <c r="AG52" i="5" s="1"/>
  <c r="AH52" i="5" s="1"/>
  <c r="I64" i="6"/>
  <c r="AB8" i="5"/>
  <c r="AG8" i="5" s="1"/>
  <c r="AH8" i="5" s="1"/>
  <c r="AA7" i="5"/>
  <c r="AA35" i="5"/>
  <c r="Z9" i="5"/>
  <c r="AB9" i="5" s="1"/>
  <c r="AG9" i="5" s="1"/>
  <c r="AH9" i="5" s="1"/>
  <c r="AC14" i="4" l="1"/>
  <c r="AH14" i="4" s="1"/>
  <c r="AI14" i="4" s="1"/>
  <c r="AC17" i="6"/>
  <c r="AH17" i="6" s="1"/>
  <c r="AI17" i="6" s="1"/>
  <c r="AC46" i="4"/>
  <c r="AH46" i="4" s="1"/>
  <c r="AI46" i="4" s="1"/>
  <c r="AC37" i="6"/>
  <c r="AH37" i="6" s="1"/>
  <c r="AI37" i="6" s="1"/>
  <c r="AC57" i="4"/>
  <c r="AH57" i="4" s="1"/>
  <c r="AI57" i="4" s="1"/>
  <c r="AB44" i="5"/>
  <c r="AG44" i="5" s="1"/>
  <c r="AH44" i="5" s="1"/>
  <c r="AC11" i="6"/>
  <c r="AH11" i="6" s="1"/>
  <c r="AI11" i="6" s="1"/>
  <c r="AC34" i="6"/>
  <c r="AH34" i="6" s="1"/>
  <c r="AI34" i="6" s="1"/>
  <c r="AB57" i="5"/>
  <c r="AG57" i="5" s="1"/>
  <c r="AH57" i="5" s="1"/>
  <c r="AI65" i="8"/>
  <c r="AJ60" i="8" s="1"/>
  <c r="AK60" i="8" s="1"/>
  <c r="AC65" i="8"/>
  <c r="AC34" i="4"/>
  <c r="AH34" i="4" s="1"/>
  <c r="AI34" i="4" s="1"/>
  <c r="AC10" i="4"/>
  <c r="AH10" i="4" s="1"/>
  <c r="AI10" i="4" s="1"/>
  <c r="AC49" i="4"/>
  <c r="AH49" i="4" s="1"/>
  <c r="AI49" i="4" s="1"/>
  <c r="AC42" i="4"/>
  <c r="AH42" i="4" s="1"/>
  <c r="AI42" i="4" s="1"/>
  <c r="AB43" i="5"/>
  <c r="AG43" i="5" s="1"/>
  <c r="AH43" i="5" s="1"/>
  <c r="AC43" i="4"/>
  <c r="AH43" i="4" s="1"/>
  <c r="AI43" i="4" s="1"/>
  <c r="AC47" i="4"/>
  <c r="AH47" i="4" s="1"/>
  <c r="AI47" i="4" s="1"/>
  <c r="AC36" i="4"/>
  <c r="AH36" i="4" s="1"/>
  <c r="AI36" i="4" s="1"/>
  <c r="AC35" i="4"/>
  <c r="AH35" i="4" s="1"/>
  <c r="AI35" i="4" s="1"/>
  <c r="AH7" i="4"/>
  <c r="AI7" i="4" s="1"/>
  <c r="AB35" i="5"/>
  <c r="AG35" i="5" s="1"/>
  <c r="AH35" i="5" s="1"/>
  <c r="AI65" i="1"/>
  <c r="AJ28" i="1" s="1"/>
  <c r="AK28" i="1" s="1"/>
  <c r="AC65" i="1"/>
  <c r="AH7" i="6"/>
  <c r="AI7" i="6" s="1"/>
  <c r="AB7" i="5"/>
  <c r="AC64" i="6" l="1"/>
  <c r="AJ62" i="8"/>
  <c r="AK62" i="8" s="1"/>
  <c r="AJ59" i="8"/>
  <c r="AK59" i="8" s="1"/>
  <c r="AJ6" i="8"/>
  <c r="AJ14" i="8"/>
  <c r="AK14" i="8" s="1"/>
  <c r="AJ9" i="8"/>
  <c r="AK9" i="8" s="1"/>
  <c r="AJ13" i="8"/>
  <c r="AK13" i="8" s="1"/>
  <c r="AJ52" i="8"/>
  <c r="AK52" i="8" s="1"/>
  <c r="AJ11" i="8"/>
  <c r="AK11" i="8" s="1"/>
  <c r="AJ49" i="8"/>
  <c r="AK49" i="8" s="1"/>
  <c r="AJ42" i="8"/>
  <c r="AK42" i="8" s="1"/>
  <c r="AJ36" i="8"/>
  <c r="AK36" i="8" s="1"/>
  <c r="AJ22" i="8"/>
  <c r="AK22" i="8" s="1"/>
  <c r="AJ34" i="8"/>
  <c r="AK34" i="8" s="1"/>
  <c r="AJ32" i="8"/>
  <c r="AK32" i="8" s="1"/>
  <c r="AJ30" i="8"/>
  <c r="AK30" i="8" s="1"/>
  <c r="AJ18" i="8"/>
  <c r="AK18" i="8" s="1"/>
  <c r="AJ16" i="8"/>
  <c r="AK16" i="8" s="1"/>
  <c r="AJ44" i="8"/>
  <c r="AK44" i="8" s="1"/>
  <c r="AJ38" i="8"/>
  <c r="AK38" i="8" s="1"/>
  <c r="AJ61" i="8"/>
  <c r="AK61" i="8" s="1"/>
  <c r="AJ41" i="8"/>
  <c r="AK41" i="8" s="1"/>
  <c r="AJ43" i="8"/>
  <c r="AK43" i="8" s="1"/>
  <c r="AJ58" i="8"/>
  <c r="AK58" i="8" s="1"/>
  <c r="AJ23" i="8"/>
  <c r="AK23" i="8" s="1"/>
  <c r="AJ26" i="8"/>
  <c r="AK26" i="8" s="1"/>
  <c r="AJ12" i="8"/>
  <c r="AK12" i="8" s="1"/>
  <c r="AJ31" i="8"/>
  <c r="AK31" i="8" s="1"/>
  <c r="AJ15" i="8"/>
  <c r="AK15" i="8" s="1"/>
  <c r="AJ39" i="8"/>
  <c r="AK39" i="8" s="1"/>
  <c r="AJ27" i="8"/>
  <c r="AK27" i="8" s="1"/>
  <c r="AJ19" i="8"/>
  <c r="AK19" i="8" s="1"/>
  <c r="AJ10" i="8"/>
  <c r="AK10" i="8" s="1"/>
  <c r="AJ53" i="8"/>
  <c r="AK53" i="8" s="1"/>
  <c r="AJ25" i="8"/>
  <c r="AK25" i="8" s="1"/>
  <c r="AJ37" i="8"/>
  <c r="AK37" i="8" s="1"/>
  <c r="AJ48" i="8"/>
  <c r="AK48" i="8" s="1"/>
  <c r="AJ21" i="8"/>
  <c r="AK21" i="8" s="1"/>
  <c r="AJ8" i="8"/>
  <c r="AK8" i="8" s="1"/>
  <c r="AJ47" i="8"/>
  <c r="AK47" i="8" s="1"/>
  <c r="AJ55" i="8"/>
  <c r="AK55" i="8" s="1"/>
  <c r="AJ35" i="8"/>
  <c r="AK35" i="8" s="1"/>
  <c r="AJ24" i="8"/>
  <c r="AK24" i="8" s="1"/>
  <c r="AJ45" i="8"/>
  <c r="AK45" i="8" s="1"/>
  <c r="AJ20" i="8"/>
  <c r="AK20" i="8" s="1"/>
  <c r="AJ29" i="8"/>
  <c r="AK29" i="8" s="1"/>
  <c r="AJ28" i="8"/>
  <c r="AK28" i="8" s="1"/>
  <c r="AJ40" i="8"/>
  <c r="AK40" i="8" s="1"/>
  <c r="AJ7" i="8"/>
  <c r="AK7" i="8" s="1"/>
  <c r="AJ46" i="8"/>
  <c r="AK46" i="8" s="1"/>
  <c r="AJ17" i="8"/>
  <c r="AK17" i="8" s="1"/>
  <c r="AJ54" i="8"/>
  <c r="AK54" i="8" s="1"/>
  <c r="AJ33" i="8"/>
  <c r="AK33" i="8" s="1"/>
  <c r="AJ50" i="8"/>
  <c r="AK50" i="8" s="1"/>
  <c r="AJ57" i="8"/>
  <c r="AK57" i="8" s="1"/>
  <c r="AJ51" i="8"/>
  <c r="AK51" i="8" s="1"/>
  <c r="AJ56" i="8"/>
  <c r="AK56" i="8" s="1"/>
  <c r="AI64" i="4"/>
  <c r="AJ7" i="4" s="1"/>
  <c r="AJ16" i="1"/>
  <c r="AK16" i="1" s="1"/>
  <c r="AJ20" i="1"/>
  <c r="AK20" i="1" s="1"/>
  <c r="AJ60" i="1"/>
  <c r="AK60" i="1" s="1"/>
  <c r="AJ48" i="1"/>
  <c r="AK48" i="1" s="1"/>
  <c r="AJ19" i="1"/>
  <c r="AK19" i="1" s="1"/>
  <c r="AJ21" i="1"/>
  <c r="AK21" i="1" s="1"/>
  <c r="AJ18" i="1"/>
  <c r="AK18" i="1" s="1"/>
  <c r="AJ36" i="1"/>
  <c r="AK36" i="1" s="1"/>
  <c r="AJ17" i="1"/>
  <c r="AK17" i="1" s="1"/>
  <c r="AJ12" i="1"/>
  <c r="AK12" i="1" s="1"/>
  <c r="AJ14" i="1"/>
  <c r="AK14" i="1" s="1"/>
  <c r="AJ26" i="1"/>
  <c r="AK26" i="1" s="1"/>
  <c r="AJ29" i="1"/>
  <c r="AK29" i="1" s="1"/>
  <c r="AJ37" i="1"/>
  <c r="AK37" i="1" s="1"/>
  <c r="AJ22" i="1"/>
  <c r="AK22" i="1" s="1"/>
  <c r="AJ51" i="1"/>
  <c r="AK51" i="1" s="1"/>
  <c r="AJ10" i="1"/>
  <c r="AK10" i="1" s="1"/>
  <c r="AJ47" i="1"/>
  <c r="AK47" i="1" s="1"/>
  <c r="AJ38" i="1"/>
  <c r="AK38" i="1" s="1"/>
  <c r="AJ7" i="1"/>
  <c r="AK7" i="1" s="1"/>
  <c r="AJ40" i="1"/>
  <c r="AK40" i="1" s="1"/>
  <c r="AJ30" i="1"/>
  <c r="AK30" i="1" s="1"/>
  <c r="AJ44" i="1"/>
  <c r="AK44" i="1" s="1"/>
  <c r="AJ61" i="1"/>
  <c r="AK61" i="1" s="1"/>
  <c r="AJ15" i="1"/>
  <c r="AK15" i="1" s="1"/>
  <c r="AJ32" i="1"/>
  <c r="AK32" i="1" s="1"/>
  <c r="AJ34" i="1"/>
  <c r="AK34" i="1" s="1"/>
  <c r="AJ8" i="1"/>
  <c r="AK8" i="1" s="1"/>
  <c r="AJ27" i="1"/>
  <c r="AK27" i="1" s="1"/>
  <c r="AJ45" i="1"/>
  <c r="AK45" i="1" s="1"/>
  <c r="AJ50" i="1"/>
  <c r="AK50" i="1" s="1"/>
  <c r="AJ42" i="1"/>
  <c r="AK42" i="1" s="1"/>
  <c r="AJ54" i="1"/>
  <c r="AK54" i="1" s="1"/>
  <c r="AJ39" i="1"/>
  <c r="AK39" i="1" s="1"/>
  <c r="AJ53" i="1"/>
  <c r="AK53" i="1" s="1"/>
  <c r="AJ52" i="1"/>
  <c r="AK52" i="1" s="1"/>
  <c r="AJ49" i="1"/>
  <c r="AK49" i="1" s="1"/>
  <c r="AJ55" i="1"/>
  <c r="AK55" i="1" s="1"/>
  <c r="AJ57" i="1"/>
  <c r="AK57" i="1" s="1"/>
  <c r="AJ46" i="1"/>
  <c r="AK46" i="1" s="1"/>
  <c r="AJ41" i="1"/>
  <c r="AK41" i="1" s="1"/>
  <c r="AJ23" i="1"/>
  <c r="AK23" i="1" s="1"/>
  <c r="AJ62" i="1"/>
  <c r="AK62" i="1" s="1"/>
  <c r="AJ25" i="1"/>
  <c r="AK25" i="1" s="1"/>
  <c r="AJ59" i="1"/>
  <c r="AK59" i="1" s="1"/>
  <c r="AJ11" i="1"/>
  <c r="AK11" i="1" s="1"/>
  <c r="AJ33" i="1"/>
  <c r="AK33" i="1" s="1"/>
  <c r="AJ43" i="1"/>
  <c r="AK43" i="1" s="1"/>
  <c r="AJ24" i="1"/>
  <c r="AK24" i="1" s="1"/>
  <c r="AJ58" i="1"/>
  <c r="AK58" i="1" s="1"/>
  <c r="AJ6" i="1"/>
  <c r="AK6" i="1" s="1"/>
  <c r="AC64" i="4"/>
  <c r="AJ13" i="1"/>
  <c r="AK13" i="1" s="1"/>
  <c r="AJ56" i="1"/>
  <c r="AK56" i="1" s="1"/>
  <c r="AJ9" i="1"/>
  <c r="AK9" i="1" s="1"/>
  <c r="AJ31" i="1"/>
  <c r="AK31" i="1" s="1"/>
  <c r="AJ35" i="1"/>
  <c r="AK35" i="1" s="1"/>
  <c r="AI64" i="6"/>
  <c r="AB64" i="5"/>
  <c r="AG7" i="5"/>
  <c r="AH7" i="5" s="1"/>
  <c r="AK6" i="8" l="1"/>
  <c r="AK65" i="8" s="1"/>
  <c r="AJ65" i="8"/>
  <c r="AK65" i="1"/>
  <c r="AK7" i="4"/>
  <c r="AJ19" i="4"/>
  <c r="AK19" i="4" s="1"/>
  <c r="AJ15" i="4"/>
  <c r="AK15" i="4" s="1"/>
  <c r="AJ47" i="4"/>
  <c r="AK47" i="4" s="1"/>
  <c r="AJ26" i="4"/>
  <c r="AK26" i="4" s="1"/>
  <c r="AJ20" i="4"/>
  <c r="AK20" i="4" s="1"/>
  <c r="AJ62" i="4"/>
  <c r="AK62" i="4" s="1"/>
  <c r="AJ16" i="4"/>
  <c r="AK16" i="4" s="1"/>
  <c r="AJ31" i="4"/>
  <c r="AK31" i="4" s="1"/>
  <c r="AJ41" i="4"/>
  <c r="AK41" i="4" s="1"/>
  <c r="AJ51" i="4"/>
  <c r="AK51" i="4" s="1"/>
  <c r="AJ42" i="4"/>
  <c r="AK42" i="4" s="1"/>
  <c r="AJ24" i="4"/>
  <c r="AK24" i="4" s="1"/>
  <c r="AJ12" i="4"/>
  <c r="AK12" i="4" s="1"/>
  <c r="AJ32" i="4"/>
  <c r="AK32" i="4" s="1"/>
  <c r="AJ58" i="4"/>
  <c r="AK58" i="4" s="1"/>
  <c r="AJ29" i="4"/>
  <c r="AK29" i="4" s="1"/>
  <c r="AJ61" i="4"/>
  <c r="AK61" i="4" s="1"/>
  <c r="AJ53" i="4"/>
  <c r="AK53" i="4" s="1"/>
  <c r="AJ60" i="4"/>
  <c r="AK60" i="4" s="1"/>
  <c r="AJ23" i="4"/>
  <c r="AK23" i="4" s="1"/>
  <c r="AJ28" i="4"/>
  <c r="AK28" i="4" s="1"/>
  <c r="AJ40" i="4"/>
  <c r="AK40" i="4" s="1"/>
  <c r="AJ9" i="4"/>
  <c r="AK9" i="4" s="1"/>
  <c r="AJ21" i="4"/>
  <c r="AK21" i="4" s="1"/>
  <c r="AJ13" i="4"/>
  <c r="AK13" i="4" s="1"/>
  <c r="AJ63" i="4"/>
  <c r="AK63" i="4" s="1"/>
  <c r="AJ30" i="4"/>
  <c r="AK30" i="4" s="1"/>
  <c r="AJ25" i="4"/>
  <c r="AK25" i="4" s="1"/>
  <c r="AJ17" i="4"/>
  <c r="AK17" i="4" s="1"/>
  <c r="AJ50" i="4"/>
  <c r="AK50" i="4" s="1"/>
  <c r="AJ11" i="4"/>
  <c r="AK11" i="4" s="1"/>
  <c r="AJ38" i="4"/>
  <c r="AK38" i="4" s="1"/>
  <c r="AJ56" i="4"/>
  <c r="AK56" i="4" s="1"/>
  <c r="AJ22" i="4"/>
  <c r="AK22" i="4" s="1"/>
  <c r="AJ43" i="4"/>
  <c r="AK43" i="4" s="1"/>
  <c r="AJ59" i="4"/>
  <c r="AK59" i="4" s="1"/>
  <c r="AJ48" i="4"/>
  <c r="AK48" i="4" s="1"/>
  <c r="AJ37" i="4"/>
  <c r="AK37" i="4" s="1"/>
  <c r="AJ18" i="4"/>
  <c r="AK18" i="4" s="1"/>
  <c r="AJ33" i="4"/>
  <c r="AK33" i="4" s="1"/>
  <c r="AJ45" i="4"/>
  <c r="AK45" i="4" s="1"/>
  <c r="AJ44" i="4"/>
  <c r="AK44" i="4" s="1"/>
  <c r="AJ57" i="4"/>
  <c r="AK57" i="4" s="1"/>
  <c r="AJ52" i="4"/>
  <c r="AK52" i="4" s="1"/>
  <c r="AJ55" i="4"/>
  <c r="AK55" i="4" s="1"/>
  <c r="AJ35" i="4"/>
  <c r="AK35" i="4" s="1"/>
  <c r="AJ36" i="4"/>
  <c r="AK36" i="4" s="1"/>
  <c r="AJ8" i="4"/>
  <c r="AK8" i="4" s="1"/>
  <c r="AJ54" i="4"/>
  <c r="AK54" i="4" s="1"/>
  <c r="AJ34" i="4"/>
  <c r="AK34" i="4" s="1"/>
  <c r="AJ46" i="4"/>
  <c r="AK46" i="4" s="1"/>
  <c r="AJ49" i="4"/>
  <c r="AK49" i="4" s="1"/>
  <c r="AJ14" i="4"/>
  <c r="AK14" i="4" s="1"/>
  <c r="AJ27" i="4"/>
  <c r="AK27" i="4" s="1"/>
  <c r="AJ10" i="4"/>
  <c r="AK10" i="4" s="1"/>
  <c r="AJ39" i="4"/>
  <c r="AK39" i="4" s="1"/>
  <c r="AJ65" i="1"/>
  <c r="AJ39" i="6"/>
  <c r="AK39" i="6" s="1"/>
  <c r="AJ19" i="6"/>
  <c r="AK19" i="6" s="1"/>
  <c r="AJ59" i="6"/>
  <c r="AK59" i="6" s="1"/>
  <c r="AJ29" i="6"/>
  <c r="AK29" i="6" s="1"/>
  <c r="AJ25" i="6"/>
  <c r="AK25" i="6" s="1"/>
  <c r="AJ56" i="6"/>
  <c r="AK56" i="6" s="1"/>
  <c r="AJ21" i="6"/>
  <c r="AK21" i="6" s="1"/>
  <c r="AJ45" i="6"/>
  <c r="AK45" i="6" s="1"/>
  <c r="AJ48" i="6"/>
  <c r="AK48" i="6" s="1"/>
  <c r="AJ40" i="6"/>
  <c r="AK40" i="6" s="1"/>
  <c r="AJ26" i="6"/>
  <c r="AK26" i="6" s="1"/>
  <c r="AJ27" i="6"/>
  <c r="AK27" i="6" s="1"/>
  <c r="AJ42" i="6"/>
  <c r="AK42" i="6" s="1"/>
  <c r="AJ30" i="6"/>
  <c r="AK30" i="6" s="1"/>
  <c r="AJ61" i="6"/>
  <c r="AK61" i="6" s="1"/>
  <c r="AJ34" i="6"/>
  <c r="AK34" i="6" s="1"/>
  <c r="AJ18" i="6"/>
  <c r="AK18" i="6" s="1"/>
  <c r="AJ17" i="6"/>
  <c r="AK17" i="6" s="1"/>
  <c r="AJ31" i="6"/>
  <c r="AK31" i="6" s="1"/>
  <c r="AJ41" i="6"/>
  <c r="AK41" i="6" s="1"/>
  <c r="AJ63" i="6"/>
  <c r="AK63" i="6" s="1"/>
  <c r="AJ46" i="6"/>
  <c r="AK46" i="6" s="1"/>
  <c r="AJ16" i="6"/>
  <c r="AK16" i="6" s="1"/>
  <c r="AJ12" i="6"/>
  <c r="AK12" i="6" s="1"/>
  <c r="AJ24" i="6"/>
  <c r="AK24" i="6" s="1"/>
  <c r="AJ47" i="6"/>
  <c r="AK47" i="6" s="1"/>
  <c r="AJ54" i="6"/>
  <c r="AK54" i="6" s="1"/>
  <c r="AJ33" i="6"/>
  <c r="AK33" i="6" s="1"/>
  <c r="AJ44" i="6"/>
  <c r="AK44" i="6" s="1"/>
  <c r="AJ62" i="6"/>
  <c r="AK62" i="6" s="1"/>
  <c r="AJ36" i="6"/>
  <c r="AK36" i="6" s="1"/>
  <c r="AJ53" i="6"/>
  <c r="AK53" i="6" s="1"/>
  <c r="AJ11" i="6"/>
  <c r="AK11" i="6" s="1"/>
  <c r="AJ51" i="6"/>
  <c r="AK51" i="6" s="1"/>
  <c r="AJ28" i="6"/>
  <c r="AK28" i="6" s="1"/>
  <c r="AJ49" i="6"/>
  <c r="AK49" i="6" s="1"/>
  <c r="AJ20" i="6"/>
  <c r="AK20" i="6" s="1"/>
  <c r="AJ57" i="6"/>
  <c r="AK57" i="6" s="1"/>
  <c r="AJ38" i="6"/>
  <c r="AK38" i="6" s="1"/>
  <c r="AJ35" i="6"/>
  <c r="AK35" i="6" s="1"/>
  <c r="AJ50" i="6"/>
  <c r="AK50" i="6" s="1"/>
  <c r="AJ22" i="6"/>
  <c r="AK22" i="6" s="1"/>
  <c r="AJ60" i="6"/>
  <c r="AK60" i="6" s="1"/>
  <c r="AJ9" i="6"/>
  <c r="AK9" i="6" s="1"/>
  <c r="AJ58" i="6"/>
  <c r="AK58" i="6" s="1"/>
  <c r="AJ15" i="6"/>
  <c r="AK15" i="6" s="1"/>
  <c r="AJ14" i="6"/>
  <c r="AK14" i="6" s="1"/>
  <c r="AJ43" i="6"/>
  <c r="AK43" i="6" s="1"/>
  <c r="AJ52" i="6"/>
  <c r="AK52" i="6" s="1"/>
  <c r="AJ23" i="6"/>
  <c r="AK23" i="6" s="1"/>
  <c r="AJ55" i="6"/>
  <c r="AK55" i="6" s="1"/>
  <c r="AJ32" i="6"/>
  <c r="AK32" i="6" s="1"/>
  <c r="AJ37" i="6"/>
  <c r="AK37" i="6" s="1"/>
  <c r="AJ10" i="6"/>
  <c r="AK10" i="6" s="1"/>
  <c r="AJ8" i="6"/>
  <c r="AK8" i="6" s="1"/>
  <c r="AJ13" i="6"/>
  <c r="AK13" i="6" s="1"/>
  <c r="AJ7" i="6"/>
  <c r="AH64" i="5"/>
  <c r="AK64" i="4" l="1"/>
  <c r="AJ64" i="4"/>
  <c r="AI63" i="5"/>
  <c r="AJ63" i="5" s="1"/>
  <c r="AI25" i="5"/>
  <c r="AJ25" i="5" s="1"/>
  <c r="AI16" i="5"/>
  <c r="AJ16" i="5" s="1"/>
  <c r="AI26" i="5"/>
  <c r="AJ26" i="5" s="1"/>
  <c r="AI42" i="5"/>
  <c r="AJ42" i="5" s="1"/>
  <c r="AI56" i="5"/>
  <c r="AJ56" i="5" s="1"/>
  <c r="AI45" i="5"/>
  <c r="AJ45" i="5" s="1"/>
  <c r="AI36" i="5"/>
  <c r="AJ36" i="5" s="1"/>
  <c r="AI40" i="5"/>
  <c r="AJ40" i="5" s="1"/>
  <c r="AI33" i="5"/>
  <c r="AJ33" i="5" s="1"/>
  <c r="AI58" i="5"/>
  <c r="AJ58" i="5" s="1"/>
  <c r="AI21" i="5"/>
  <c r="AJ21" i="5" s="1"/>
  <c r="AI38" i="5"/>
  <c r="AJ38" i="5" s="1"/>
  <c r="AI39" i="5"/>
  <c r="AJ39" i="5" s="1"/>
  <c r="AI41" i="5"/>
  <c r="AJ41" i="5" s="1"/>
  <c r="AI54" i="5"/>
  <c r="AJ54" i="5" s="1"/>
  <c r="AI50" i="5"/>
  <c r="AJ50" i="5" s="1"/>
  <c r="AI57" i="5"/>
  <c r="AJ57" i="5" s="1"/>
  <c r="AI55" i="5"/>
  <c r="AJ55" i="5" s="1"/>
  <c r="AI14" i="5"/>
  <c r="AJ14" i="5" s="1"/>
  <c r="AI19" i="5"/>
  <c r="AJ19" i="5" s="1"/>
  <c r="AI48" i="5"/>
  <c r="AJ48" i="5" s="1"/>
  <c r="AI22" i="5"/>
  <c r="AJ22" i="5" s="1"/>
  <c r="AI59" i="5"/>
  <c r="AJ59" i="5" s="1"/>
  <c r="AI30" i="5"/>
  <c r="AJ30" i="5" s="1"/>
  <c r="AI12" i="5"/>
  <c r="AJ12" i="5" s="1"/>
  <c r="AI27" i="5"/>
  <c r="AJ27" i="5" s="1"/>
  <c r="AI29" i="5"/>
  <c r="AJ29" i="5" s="1"/>
  <c r="AI31" i="5"/>
  <c r="AJ31" i="5" s="1"/>
  <c r="AI24" i="5"/>
  <c r="AJ24" i="5" s="1"/>
  <c r="AI49" i="5"/>
  <c r="AJ49" i="5" s="1"/>
  <c r="AI46" i="5"/>
  <c r="AJ46" i="5" s="1"/>
  <c r="AI20" i="5"/>
  <c r="AJ20" i="5" s="1"/>
  <c r="AI47" i="5"/>
  <c r="AJ47" i="5" s="1"/>
  <c r="AI9" i="5"/>
  <c r="AJ9" i="5" s="1"/>
  <c r="AI53" i="5"/>
  <c r="AJ53" i="5" s="1"/>
  <c r="AI17" i="5"/>
  <c r="AJ17" i="5" s="1"/>
  <c r="AI34" i="5"/>
  <c r="AJ34" i="5" s="1"/>
  <c r="AI28" i="5"/>
  <c r="AJ28" i="5" s="1"/>
  <c r="AI51" i="5"/>
  <c r="AJ51" i="5" s="1"/>
  <c r="AI61" i="5"/>
  <c r="AJ61" i="5" s="1"/>
  <c r="AI37" i="5"/>
  <c r="AJ37" i="5" s="1"/>
  <c r="AI60" i="5"/>
  <c r="AJ60" i="5" s="1"/>
  <c r="AI8" i="5"/>
  <c r="AJ8" i="5" s="1"/>
  <c r="AI44" i="5"/>
  <c r="AJ44" i="5" s="1"/>
  <c r="AI11" i="5"/>
  <c r="AJ11" i="5" s="1"/>
  <c r="AI18" i="5"/>
  <c r="AJ18" i="5" s="1"/>
  <c r="AI23" i="5"/>
  <c r="AJ23" i="5" s="1"/>
  <c r="AI43" i="5"/>
  <c r="AJ43" i="5" s="1"/>
  <c r="AI52" i="5"/>
  <c r="AJ52" i="5" s="1"/>
  <c r="AI62" i="5"/>
  <c r="AJ62" i="5" s="1"/>
  <c r="AI10" i="5"/>
  <c r="AJ10" i="5" s="1"/>
  <c r="AI32" i="5"/>
  <c r="AJ32" i="5" s="1"/>
  <c r="AI35" i="5"/>
  <c r="AJ35" i="5" s="1"/>
  <c r="AI15" i="5"/>
  <c r="AJ15" i="5" s="1"/>
  <c r="AI13" i="5"/>
  <c r="AJ13" i="5" s="1"/>
  <c r="AI7" i="5"/>
  <c r="AK7" i="6"/>
  <c r="AK64" i="6" s="1"/>
  <c r="AJ64" i="6"/>
  <c r="AJ7" i="5" l="1"/>
  <c r="AJ64" i="5" s="1"/>
  <c r="AI64" i="5"/>
</calcChain>
</file>

<file path=xl/sharedStrings.xml><?xml version="1.0" encoding="utf-8"?>
<sst xmlns="http://schemas.openxmlformats.org/spreadsheetml/2006/main" count="1727" uniqueCount="197">
  <si>
    <t>Mental Health Services Allocation</t>
  </si>
  <si>
    <t>Revised Need FY 2017-18</t>
  </si>
  <si>
    <t>Resources Adjustment 1: Revised Need Greater than Resources</t>
  </si>
  <si>
    <t>Resources Adjustment 2: Resources Greater than 2X Revised Need</t>
  </si>
  <si>
    <t>Resources Adjustment 3: Resources BTN 1 &amp; 2X Revised Need</t>
  </si>
  <si>
    <t>County</t>
  </si>
  <si>
    <t>Revised Need</t>
  </si>
  <si>
    <t>Resources</t>
  </si>
  <si>
    <t>Revised Need Greater than Resources</t>
  </si>
  <si>
    <t>Revised Need Greater than Resources to be Weighted by Resources (20%)</t>
  </si>
  <si>
    <t>Revised Need Greater Than Resources Not to be Weighted by Resources (80%)</t>
  </si>
  <si>
    <t>Revised Need Divided by Resources</t>
  </si>
  <si>
    <t>Revised Need Weighted by Resources</t>
  </si>
  <si>
    <t>Revised Need Greater Than Resources Adjusted by Resources</t>
  </si>
  <si>
    <t>Resources &gt;2X Revised Need</t>
  </si>
  <si>
    <t>Portion of Revised Need Not to be Weighted by Resources = 20%</t>
  </si>
  <si>
    <t>Revised Need Weighted by 80%</t>
  </si>
  <si>
    <t>Resources BTN 1 and 2X Revised Need</t>
  </si>
  <si>
    <t>Resources Divided by Revised Need</t>
  </si>
  <si>
    <t>Portion of Resources Above Revised Need</t>
  </si>
  <si>
    <t>Reduction Ratio for Revised Need to be Weighted by Resources</t>
  </si>
  <si>
    <t>Revised Need BTN 1 and 2X Resources to be Weighted by Resources = 20%</t>
  </si>
  <si>
    <t>Revised Need BTN 1 and 2X Weighted by Resources</t>
  </si>
  <si>
    <t>Revised Need BTN 1 and 2X Resources Not to be Weighted by Resources = 80%</t>
  </si>
  <si>
    <t>Revised Need BTN 1X and 2X Resources Adjusted by Resources</t>
  </si>
  <si>
    <t>Revised Need Adjusted by Resources</t>
  </si>
  <si>
    <t>Allocation Schedule</t>
  </si>
  <si>
    <t>(4*.20)</t>
  </si>
  <si>
    <t>(4-5)</t>
  </si>
  <si>
    <t>(2/3)</t>
  </si>
  <si>
    <t>(5*7)</t>
  </si>
  <si>
    <t>(6+8)</t>
  </si>
  <si>
    <t>(2*.2)</t>
  </si>
  <si>
    <t>(2-5)</t>
  </si>
  <si>
    <t>(3/2)</t>
  </si>
  <si>
    <t>(5-100%)</t>
  </si>
  <si>
    <r>
      <t>(</t>
    </r>
    <r>
      <rPr>
        <sz val="10"/>
        <rFont val="Calibri"/>
        <family val="2"/>
        <scheme val="minor"/>
      </rPr>
      <t>100%-6)</t>
    </r>
  </si>
  <si>
    <t>(2*.20)</t>
  </si>
  <si>
    <t>(7*8)</t>
  </si>
  <si>
    <t>(2-8)</t>
  </si>
  <si>
    <t>(9+10)</t>
  </si>
  <si>
    <t>Adjustment 1</t>
  </si>
  <si>
    <t>Adjustment 2</t>
  </si>
  <si>
    <t>Adjustment 3</t>
  </si>
  <si>
    <t>(1+2+3)</t>
  </si>
  <si>
    <t>(2/Total)</t>
  </si>
  <si>
    <t>(3*$1.193B)</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</si>
  <si>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</si>
  <si>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</si>
  <si>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</si>
  <si>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</si>
  <si>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</si>
  <si>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</si>
  <si>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</si>
  <si>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</si>
  <si>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</si>
  <si>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</si>
  <si>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</si>
  <si>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</si>
  <si>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</si>
  <si>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</si>
  <si>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</si>
  <si>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</si>
  <si>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</si>
  <si>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</si>
  <si>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</si>
  <si>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</si>
  <si>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</si>
  <si>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</si>
  <si>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</si>
  <si>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</si>
  <si>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</si>
  <si>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</si>
  <si>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</si>
  <si>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</si>
  <si>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</si>
  <si>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</si>
  <si>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</si>
  <si>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</si>
  <si>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</si>
  <si>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</si>
  <si>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</si>
  <si>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</si>
  <si>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</si>
  <si>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</si>
  <si>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</si>
  <si>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</si>
  <si>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</si>
  <si>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</si>
  <si>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</si>
  <si>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</si>
  <si>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</si>
  <si>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</si>
  <si>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</si>
  <si>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</si>
  <si>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</si>
  <si>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</si>
  <si>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</si>
  <si>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Trinity</t>
  </si>
  <si>
    <t>Tulare</t>
  </si>
  <si>
    <t>Tuolumne</t>
  </si>
  <si>
    <t>Ventura</t>
  </si>
  <si>
    <t>Yolo</t>
  </si>
  <si>
    <t>Sutter/Yuba</t>
  </si>
  <si>
    <t>Total</t>
  </si>
  <si>
    <t>Adjustments-Self-Sufficiency</t>
  </si>
  <si>
    <t>Counties</t>
  </si>
  <si>
    <t>Total State Population January 1, 2017</t>
  </si>
  <si>
    <r>
      <t>County Share of Population</t>
    </r>
    <r>
      <rPr>
        <b/>
        <vertAlign val="superscript"/>
        <sz val="10"/>
        <rFont val="Calibri"/>
        <family val="2"/>
        <scheme val="minor"/>
      </rPr>
      <t>a/</t>
    </r>
  </si>
  <si>
    <r>
      <t>Population Most Likely To Apply for Services</t>
    </r>
    <r>
      <rPr>
        <b/>
        <vertAlign val="superscript"/>
        <sz val="10"/>
        <rFont val="Calibri"/>
        <family val="2"/>
        <scheme val="minor"/>
      </rPr>
      <t>b/</t>
    </r>
  </si>
  <si>
    <r>
      <t>Population Most Likely to Access Services</t>
    </r>
    <r>
      <rPr>
        <b/>
        <vertAlign val="superscript"/>
        <sz val="10"/>
        <rFont val="Calibri"/>
        <family val="2"/>
        <scheme val="minor"/>
      </rPr>
      <t>c/</t>
    </r>
  </si>
  <si>
    <t>Total Need</t>
  </si>
  <si>
    <t>Self-Sufficiency</t>
  </si>
  <si>
    <t>Portion of Total Need to be Weighted by Self Sufficiency= 40%</t>
  </si>
  <si>
    <t>Portion of Need not Weighted by Self Sufficiency= 60%</t>
  </si>
  <si>
    <t>Total Need Weighted by Self Sufficiency</t>
  </si>
  <si>
    <t>Adjusted Need</t>
  </si>
  <si>
    <t>Revised Need Based on Self Sufficiency</t>
  </si>
  <si>
    <t>Weighting</t>
  </si>
  <si>
    <t>1*2*40%</t>
  </si>
  <si>
    <t>1+(1-40%)</t>
  </si>
  <si>
    <t>3+4</t>
  </si>
  <si>
    <t xml:space="preserve">3/total </t>
  </si>
  <si>
    <t>Yuba</t>
  </si>
  <si>
    <t>City of Berkeley</t>
  </si>
  <si>
    <t>Tri-City</t>
  </si>
  <si>
    <t>FY 2015-16 Available Resources</t>
  </si>
  <si>
    <t>MHSA Allocation</t>
  </si>
  <si>
    <t>2011 Realignment Base</t>
  </si>
  <si>
    <t>Mental Health Sub Account Growth</t>
  </si>
  <si>
    <t>SAMHSA-PATH</t>
  </si>
  <si>
    <t>SAMHSA-MHBG</t>
  </si>
  <si>
    <t>1991 Realignment (Sales Tax)</t>
  </si>
  <si>
    <t>1991 Realignment            (Sales Tax - Growth)</t>
  </si>
  <si>
    <t>1991 Realignment (VLF)</t>
  </si>
  <si>
    <t>1991 Realignment (VLF Growth)</t>
  </si>
  <si>
    <t>Total Resources</t>
  </si>
  <si>
    <t>Total Resources Percentage</t>
  </si>
  <si>
    <t>1+2+3+4+5+6+7+8</t>
  </si>
  <si>
    <t>9/Total</t>
  </si>
  <si>
    <t>Berkeley</t>
  </si>
  <si>
    <t>Goal Transfers to the FY 2017-18 Allocation Worksheet</t>
  </si>
  <si>
    <t>FY 2017-18 Allocation Goal</t>
  </si>
  <si>
    <t>Revised Need Greater Than Resources</t>
  </si>
  <si>
    <t>Revised Need Greater Than Resources to be Weighted by Resources (20%)</t>
  </si>
  <si>
    <t>Enclosure 7-Resources Adjustment</t>
  </si>
  <si>
    <t>Enclosure 8-Resources Adjustment</t>
  </si>
  <si>
    <t>Enclosure 9-Resources Adjusted</t>
  </si>
  <si>
    <t>Reduction of Revised Need Not to be Weighted by Resources = 20%</t>
  </si>
  <si>
    <t>(200%-5)</t>
  </si>
  <si>
    <t>Enclosure 10-Goal Transfers to the FY 2017-18 Allocation Worksheet</t>
  </si>
  <si>
    <t>(8+9)</t>
  </si>
  <si>
    <t>City of Berkley</t>
  </si>
  <si>
    <t>Option</t>
  </si>
  <si>
    <t>Rev Need</t>
  </si>
  <si>
    <t>Percentage of  Revised Need to be Weighted by Resources</t>
  </si>
  <si>
    <t>(6*8)</t>
  </si>
  <si>
    <t>(2*.80)</t>
  </si>
  <si>
    <t>Enclosure 10-</t>
  </si>
  <si>
    <t>Revised Need (Enclosure 5)</t>
  </si>
  <si>
    <t>Resources (Enclosure 6)</t>
  </si>
  <si>
    <t>Option 1</t>
  </si>
  <si>
    <t>Option 2</t>
  </si>
  <si>
    <t>Option 3</t>
  </si>
  <si>
    <t>Option Used</t>
  </si>
  <si>
    <t>A</t>
  </si>
  <si>
    <t>B</t>
  </si>
  <si>
    <t>C</t>
  </si>
  <si>
    <t>D</t>
  </si>
  <si>
    <t>E</t>
  </si>
  <si>
    <t>F</t>
  </si>
  <si>
    <t>G</t>
  </si>
  <si>
    <t>H</t>
  </si>
  <si>
    <t>I</t>
  </si>
  <si>
    <t>(C/A)</t>
  </si>
  <si>
    <t>(200%-D)</t>
  </si>
  <si>
    <t>(A*.20)</t>
  </si>
  <si>
    <t>(E*F)</t>
  </si>
  <si>
    <t>(A*80%)</t>
  </si>
  <si>
    <t>(G+H)</t>
  </si>
  <si>
    <t>(A*.2)</t>
  </si>
  <si>
    <t>(A-D)</t>
  </si>
  <si>
    <t>(C*.20)</t>
  </si>
  <si>
    <t>(C-D)</t>
  </si>
  <si>
    <t>(A/B)</t>
  </si>
  <si>
    <t>(D*F)</t>
  </si>
  <si>
    <t>(E+G)</t>
  </si>
  <si>
    <t xml:space="preserve">If the total need adjusted for self-sufficiency (Column B) is greater than resources (Column C), 20% of the total need is adjusted by the ratio of need to resources. The detailed calculations are described below.
</t>
  </si>
  <si>
    <t xml:space="preserve">Option 1: Revised Need Greater than Resources (Enclosure 7)
</t>
  </si>
  <si>
    <t xml:space="preserve">Column A displays the revised need as calculated previously on Enclosure 5, Column F.
</t>
  </si>
  <si>
    <t xml:space="preserve">Column C displays the revised need if it is greater than resources. This is determined by comparing Column A to Column B. If revised need is less than resources, Column C displays 0%.
</t>
  </si>
  <si>
    <t xml:space="preserve">Column D displays 20% of the revised need, if revised need is greater than resources. This is determined by multiplying Column C by 20%. This is the portion of revised need to be weighted by resources.
</t>
  </si>
  <si>
    <t xml:space="preserve">Column E displays 80% of the revised need. This is the total of Column C minus Column D. This is the unweighted portion of the revised need.
</t>
  </si>
  <si>
    <t xml:space="preserve">Column F displays the revised need divided by resources. This is equal to Column A divided by Column B. This is the weight applied to 20% to the revised need to adjust for resources.
</t>
  </si>
  <si>
    <t xml:space="preserve">Column G displays 20% of the revised need weighted by resources. This is equal to Column D multiplied by Column F.
</t>
  </si>
  <si>
    <t xml:space="preserve">Column H displays the revised need greater than resources, adjusted by resources.  This is equal to Column E plus Column G. 
</t>
  </si>
  <si>
    <t xml:space="preserve">Column B displays the FY 2019-20 resources as calculated previously on Enclosure 6, Column J.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</si>
</sst>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164" formatCode="0.0000%\ \ "/>
    <numFmt numFmtId="165" formatCode="0.0000%"/>
    <numFmt numFmtId="166" formatCode="0.0000"/>
    <numFmt numFmtId="167" formatCode="_(&quot;$&quot;* #,##0_);_(&quot;$&quot;* \(#,##0\);_(&quot;$&quot;* &quot;-&quot;??_);_(@_)"/>
    <numFmt numFmtId="168" formatCode="mm/dd/yy"/>
    <numFmt numFmtId="169" formatCode="0.0000\ \ \ \ "/>
    <numFmt numFmtId="170" formatCode="&quot;$&quot;#,##0.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b/>
      <sz val="10"/>
      <name val="Calibri"/>
      <family val="2"/>
      <scheme val="minor"/>
    </font>
    <font>
      <sz val="10"/>
      <name val="Calibri"/>
      <family val="2"/>
      <scheme val="minor"/>
    </font>
    <font>
      <b/>
      <vertAlign val="superscript"/>
      <sz val="10"/>
      <name val="Calibri"/>
      <family val="2"/>
      <scheme val="minor"/>
    </font>
    <font>
      <b/>
      <sz val="11"/>
      <name val="Calibri"/>
      <family val="2"/>
    </font>
    <font>
      <sz val="10"/>
      <color theme="1"/>
      <name val="Arial"/>
      <family val="2"/>
    </font>
    <font>
      <b/>
      <sz val="13"/>
      <color theme="1"/>
      <name val="Calibri"/>
      <family val="2"/>
      <scheme val="minor"/>
    </font>
    <font>
      <sz val="12"/>
      <color theme="1"/>
      <name val="Calibri"/>
      <family val="2"/>
      <scheme val="minor"/>
    </font>
    <font>
      <b/>
      <sz val="11"/>
      <name val="Calibri"/>
      <family val="2"/>
      <scheme val="minor"/>
    </font>
    <font>
      <sz val="11"/>
      <color rgb="FF000000"/>
      <name val="Calibri"/>
      <family val="2"/>
      <scheme val="minor"/>
    </font>
    <font>
      <sz val="11"/>
      <name val="Calibri"/>
      <family val="2"/>
      <scheme val="minor"/>
    </font>
    <font>
      <b/>
      <sz val="12"/>
      <name val="Arial"/>
      <family val="2"/>
    </font>
    <font>
      <sz val="12"/>
      <color theme="1"/>
      <name val="Arial"/>
      <family val="2"/>
    </font>
    <font>
      <b/>
      <sz val="12"/>
      <color theme="1"/>
      <name val="Arial"/>
      <family val="2"/>
    </font>
  </fonts>
  <fills count="5">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rgb="FFFFFF0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diagonal/>
    </border>
    <border>
      <left/>
      <right/>
      <top/>
      <bottom style="thin">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thin">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237">
    <xf numFmtId="0" fontId="0" fillId="0" borderId="0" xfId="0"/>
    <xf numFmtId="0" fontId="4" fillId="0" borderId="3" xfId="3" applyFont="1" applyFill="1" applyBorder="1" applyAlignment="1">
      <alignment horizontal="center"/>
    </xf>
    <xf numFmtId="0" fontId="4" fillId="0" borderId="0"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0" xfId="3" applyFont="1" applyFill="1" applyBorder="1" applyAlignment="1"/>
    <xf numFmtId="0" fontId="5" fillId="0" borderId="0" xfId="3" applyFont="1" applyFill="1"/>
    <xf numFmtId="9" fontId="4" fillId="0" borderId="0" xfId="3" applyNumberFormat="1" applyFont="1" applyFill="1" applyBorder="1" applyAlignment="1">
      <alignment horizontal="center" vertical="center"/>
    </xf>
    <xf numFmtId="9" fontId="4" fillId="0" borderId="0" xfId="3" applyNumberFormat="1" applyFont="1" applyFill="1" applyBorder="1" applyAlignment="1">
      <alignment vertical="center"/>
    </xf>
    <xf numFmtId="0" fontId="5" fillId="0" borderId="0" xfId="3" applyFont="1" applyFill="1" applyBorder="1"/>
    <xf numFmtId="0" fontId="4" fillId="0" borderId="4" xfId="3" applyFont="1" applyFill="1" applyBorder="1" applyAlignment="1">
      <alignment horizontal="center" vertical="center" wrapText="1"/>
    </xf>
    <xf numFmtId="0" fontId="4" fillId="0" borderId="0" xfId="3" applyFont="1" applyFill="1" applyBorder="1" applyAlignment="1">
      <alignment horizontal="center" vertical="center" wrapText="1"/>
    </xf>
    <xf numFmtId="0" fontId="4" fillId="0" borderId="5" xfId="3" applyFont="1" applyFill="1" applyBorder="1" applyAlignment="1">
      <alignment horizontal="center" vertical="center" wrapText="1"/>
    </xf>
    <xf numFmtId="0" fontId="4" fillId="0" borderId="6" xfId="3" applyFont="1" applyFill="1" applyBorder="1" applyAlignment="1">
      <alignment horizontal="center" vertical="center" wrapText="1"/>
    </xf>
    <xf numFmtId="0" fontId="4" fillId="0" borderId="7" xfId="3" applyFont="1" applyFill="1" applyBorder="1" applyAlignment="1">
      <alignment horizontal="center" vertical="center" wrapText="1"/>
    </xf>
    <xf numFmtId="0" fontId="4" fillId="0" borderId="8" xfId="3" applyFont="1" applyFill="1" applyBorder="1" applyAlignment="1">
      <alignment horizontal="center" vertical="center" wrapText="1"/>
    </xf>
    <xf numFmtId="0" fontId="5" fillId="0" borderId="0" xfId="3" applyFont="1" applyFill="1" applyAlignment="1">
      <alignment vertical="center"/>
    </xf>
    <xf numFmtId="0" fontId="5" fillId="0" borderId="5" xfId="3" applyNumberFormat="1" applyFont="1" applyFill="1" applyBorder="1" applyAlignment="1">
      <alignment horizontal="center"/>
    </xf>
    <xf numFmtId="0" fontId="5" fillId="0" borderId="4" xfId="3" applyNumberFormat="1" applyFont="1" applyFill="1" applyBorder="1" applyAlignment="1">
      <alignment horizontal="center"/>
    </xf>
    <xf numFmtId="0" fontId="5" fillId="0" borderId="0" xfId="3" applyNumberFormat="1" applyFont="1" applyFill="1" applyBorder="1" applyAlignment="1">
      <alignment horizontal="center"/>
    </xf>
    <xf numFmtId="0" fontId="5" fillId="0" borderId="8" xfId="3" applyNumberFormat="1" applyFont="1" applyFill="1" applyBorder="1" applyAlignment="1">
      <alignment horizontal="center"/>
    </xf>
    <xf numFmtId="0" fontId="5" fillId="0" borderId="9" xfId="3" applyNumberFormat="1" applyFont="1" applyFill="1" applyBorder="1" applyAlignment="1">
      <alignment horizontal="center"/>
    </xf>
    <xf numFmtId="0" fontId="5" fillId="0" borderId="7" xfId="3" applyNumberFormat="1" applyFont="1" applyFill="1" applyBorder="1" applyAlignment="1">
      <alignment horizontal="center"/>
    </xf>
    <xf numFmtId="0" fontId="5" fillId="0" borderId="3" xfId="3" applyNumberFormat="1" applyFont="1" applyFill="1" applyBorder="1" applyAlignment="1">
      <alignment horizontal="center"/>
    </xf>
    <xf numFmtId="0" fontId="5" fillId="0" borderId="10" xfId="3" applyFont="1" applyFill="1" applyBorder="1"/>
    <xf numFmtId="9" fontId="5" fillId="0" borderId="7" xfId="3" applyNumberFormat="1" applyFont="1" applyFill="1" applyBorder="1" applyAlignment="1">
      <alignment horizontal="center"/>
    </xf>
    <xf numFmtId="49" fontId="5" fillId="0" borderId="7" xfId="3" applyNumberFormat="1" applyFont="1" applyFill="1" applyBorder="1" applyAlignment="1">
      <alignment horizontal="center"/>
    </xf>
    <xf numFmtId="49" fontId="5" fillId="0" borderId="4" xfId="3" applyNumberFormat="1" applyFont="1" applyFill="1" applyBorder="1" applyAlignment="1">
      <alignment horizontal="center"/>
    </xf>
    <xf numFmtId="49" fontId="5" fillId="0" borderId="0" xfId="3" applyNumberFormat="1" applyFont="1" applyFill="1" applyBorder="1" applyAlignment="1">
      <alignment horizontal="center"/>
    </xf>
    <xf numFmtId="9" fontId="5" fillId="0" borderId="11" xfId="3" applyNumberFormat="1" applyFont="1" applyFill="1" applyBorder="1" applyAlignment="1">
      <alignment horizontal="center"/>
    </xf>
    <xf numFmtId="9" fontId="5" fillId="0" borderId="4" xfId="3" applyNumberFormat="1" applyFont="1" applyFill="1" applyBorder="1" applyAlignment="1">
      <alignment horizontal="center"/>
    </xf>
    <xf numFmtId="49" fontId="5" fillId="0" borderId="9" xfId="3" applyNumberFormat="1" applyFont="1" applyFill="1" applyBorder="1" applyAlignment="1">
      <alignment horizontal="center"/>
    </xf>
    <xf numFmtId="0" fontId="5" fillId="0" borderId="4" xfId="3" applyFont="1" applyFill="1" applyBorder="1"/>
    <xf numFmtId="0" fontId="5" fillId="0" borderId="12" xfId="3" applyFont="1" applyFill="1" applyBorder="1"/>
    <xf numFmtId="164" fontId="4" fillId="0" borderId="13" xfId="3" applyNumberFormat="1" applyFont="1" applyFill="1" applyBorder="1"/>
    <xf numFmtId="164" fontId="5" fillId="0" borderId="14" xfId="3" applyNumberFormat="1" applyFont="1" applyFill="1" applyBorder="1"/>
    <xf numFmtId="164" fontId="5" fillId="0" borderId="15" xfId="3" applyNumberFormat="1" applyFont="1" applyFill="1" applyBorder="1"/>
    <xf numFmtId="165" fontId="5" fillId="0" borderId="13" xfId="2" applyNumberFormat="1" applyFont="1" applyFill="1" applyBorder="1"/>
    <xf numFmtId="164" fontId="5" fillId="0" borderId="0" xfId="3" applyNumberFormat="1" applyFont="1" applyFill="1" applyBorder="1"/>
    <xf numFmtId="164" fontId="4" fillId="0" borderId="16" xfId="3" applyNumberFormat="1" applyFont="1" applyFill="1" applyBorder="1"/>
    <xf numFmtId="164" fontId="5" fillId="0" borderId="12" xfId="3" applyNumberFormat="1" applyFont="1" applyFill="1" applyBorder="1"/>
    <xf numFmtId="164" fontId="5" fillId="0" borderId="9" xfId="3" applyNumberFormat="1" applyFont="1" applyFill="1" applyBorder="1"/>
    <xf numFmtId="166" fontId="5" fillId="0" borderId="15" xfId="3" applyNumberFormat="1" applyFont="1" applyFill="1" applyBorder="1"/>
    <xf numFmtId="164" fontId="5" fillId="0" borderId="17" xfId="3" applyNumberFormat="1" applyFont="1" applyFill="1" applyBorder="1"/>
    <xf numFmtId="165" fontId="5" fillId="0" borderId="18" xfId="3" applyNumberFormat="1" applyFont="1" applyFill="1" applyBorder="1"/>
    <xf numFmtId="167" fontId="5" fillId="0" borderId="13" xfId="1" applyNumberFormat="1" applyFont="1" applyFill="1" applyBorder="1"/>
    <xf numFmtId="0" fontId="5" fillId="0" borderId="19" xfId="3" applyFont="1" applyFill="1" applyBorder="1" applyAlignment="1">
      <alignment horizontal="left"/>
    </xf>
    <xf numFmtId="164" fontId="5" fillId="0" borderId="20" xfId="3" applyNumberFormat="1" applyFont="1" applyFill="1" applyBorder="1"/>
    <xf numFmtId="165" fontId="5" fillId="0" borderId="21" xfId="2" applyNumberFormat="1" applyFont="1" applyFill="1" applyBorder="1"/>
    <xf numFmtId="164" fontId="4" fillId="0" borderId="22" xfId="3" applyNumberFormat="1" applyFont="1" applyFill="1" applyBorder="1"/>
    <xf numFmtId="164" fontId="5" fillId="0" borderId="19" xfId="3" applyNumberFormat="1" applyFont="1" applyFill="1" applyBorder="1"/>
    <xf numFmtId="164" fontId="4" fillId="0" borderId="21" xfId="3" applyNumberFormat="1" applyFont="1" applyFill="1" applyBorder="1"/>
    <xf numFmtId="164" fontId="5" fillId="0" borderId="22" xfId="3" applyNumberFormat="1" applyFont="1" applyFill="1" applyBorder="1"/>
    <xf numFmtId="0" fontId="5" fillId="0" borderId="23" xfId="3" applyFont="1" applyFill="1" applyBorder="1" applyAlignment="1">
      <alignment horizontal="left"/>
    </xf>
    <xf numFmtId="165" fontId="5" fillId="0" borderId="20" xfId="3" applyNumberFormat="1" applyFont="1" applyFill="1" applyBorder="1"/>
    <xf numFmtId="0" fontId="5" fillId="0" borderId="19" xfId="3" applyFont="1" applyFill="1" applyBorder="1"/>
    <xf numFmtId="165" fontId="5" fillId="0" borderId="24" xfId="3" applyNumberFormat="1" applyFont="1" applyFill="1" applyBorder="1"/>
    <xf numFmtId="165" fontId="5" fillId="0" borderId="25" xfId="3" applyNumberFormat="1" applyFont="1" applyFill="1" applyBorder="1"/>
    <xf numFmtId="164" fontId="5" fillId="0" borderId="26" xfId="3" applyNumberFormat="1" applyFont="1" applyFill="1" applyBorder="1"/>
    <xf numFmtId="0" fontId="5" fillId="0" borderId="27" xfId="3" applyFont="1" applyFill="1" applyBorder="1"/>
    <xf numFmtId="164" fontId="5" fillId="0" borderId="25" xfId="3" applyNumberFormat="1" applyFont="1" applyFill="1" applyBorder="1"/>
    <xf numFmtId="164" fontId="4" fillId="0" borderId="28" xfId="3" applyNumberFormat="1" applyFont="1" applyFill="1" applyBorder="1"/>
    <xf numFmtId="164" fontId="5" fillId="0" borderId="27" xfId="3" applyNumberFormat="1" applyFont="1" applyFill="1" applyBorder="1"/>
    <xf numFmtId="164" fontId="5" fillId="0" borderId="29" xfId="3" applyNumberFormat="1" applyFont="1" applyFill="1" applyBorder="1"/>
    <xf numFmtId="164" fontId="4" fillId="0" borderId="30" xfId="3" applyNumberFormat="1" applyFont="1" applyFill="1" applyBorder="1"/>
    <xf numFmtId="165" fontId="5" fillId="0" borderId="30" xfId="2" applyNumberFormat="1" applyFont="1" applyFill="1" applyBorder="1"/>
    <xf numFmtId="164" fontId="5" fillId="0" borderId="31" xfId="3" applyNumberFormat="1" applyFont="1" applyFill="1" applyBorder="1"/>
    <xf numFmtId="168" fontId="5" fillId="0" borderId="6" xfId="3" applyNumberFormat="1" applyFont="1" applyFill="1" applyBorder="1"/>
    <xf numFmtId="164" fontId="5" fillId="0" borderId="4" xfId="3" applyNumberFormat="1" applyFont="1" applyFill="1" applyBorder="1"/>
    <xf numFmtId="165" fontId="5" fillId="0" borderId="4" xfId="2" applyNumberFormat="1" applyFont="1" applyFill="1" applyBorder="1"/>
    <xf numFmtId="164" fontId="4" fillId="0" borderId="6" xfId="3" applyNumberFormat="1" applyFont="1" applyFill="1" applyBorder="1"/>
    <xf numFmtId="164" fontId="5" fillId="0" borderId="6" xfId="3" applyNumberFormat="1" applyFont="1" applyFill="1" applyBorder="1"/>
    <xf numFmtId="164" fontId="5" fillId="0" borderId="8" xfId="3" applyNumberFormat="1" applyFont="1" applyFill="1" applyBorder="1"/>
    <xf numFmtId="164" fontId="5" fillId="0" borderId="32" xfId="3" applyNumberFormat="1" applyFont="1" applyFill="1" applyBorder="1"/>
    <xf numFmtId="164" fontId="4" fillId="0" borderId="8" xfId="3" applyNumberFormat="1" applyFont="1" applyFill="1" applyBorder="1"/>
    <xf numFmtId="168" fontId="5" fillId="0" borderId="4" xfId="3" applyNumberFormat="1" applyFont="1" applyFill="1" applyBorder="1"/>
    <xf numFmtId="167" fontId="5" fillId="0" borderId="8" xfId="1" applyNumberFormat="1" applyFont="1" applyFill="1" applyBorder="1"/>
    <xf numFmtId="4" fontId="5" fillId="0" borderId="0" xfId="3" applyNumberFormat="1" applyFont="1" applyFill="1"/>
    <xf numFmtId="167" fontId="5" fillId="0" borderId="0" xfId="1" applyNumberFormat="1" applyFont="1" applyFill="1"/>
    <xf numFmtId="167" fontId="5" fillId="0" borderId="0" xfId="1" applyNumberFormat="1" applyFont="1" applyFill="1" applyBorder="1"/>
    <xf numFmtId="4" fontId="5" fillId="0" borderId="0" xfId="3" applyNumberFormat="1" applyFont="1" applyFill="1" applyBorder="1"/>
    <xf numFmtId="164" fontId="5" fillId="0" borderId="33" xfId="3" applyNumberFormat="1" applyFont="1" applyBorder="1"/>
    <xf numFmtId="164" fontId="5" fillId="0" borderId="20" xfId="3" applyNumberFormat="1" applyFont="1" applyBorder="1"/>
    <xf numFmtId="0" fontId="4" fillId="0" borderId="4" xfId="3" applyFont="1" applyBorder="1" applyAlignment="1">
      <alignment horizontal="center" wrapText="1"/>
    </xf>
    <xf numFmtId="0" fontId="4" fillId="0" borderId="4" xfId="3" applyFont="1" applyFill="1" applyBorder="1" applyAlignment="1">
      <alignment horizontal="center" wrapText="1"/>
    </xf>
    <xf numFmtId="0" fontId="5" fillId="0" borderId="5" xfId="3" applyFont="1" applyBorder="1"/>
    <xf numFmtId="0" fontId="5" fillId="0" borderId="4" xfId="3" applyFont="1" applyBorder="1"/>
    <xf numFmtId="1" fontId="5" fillId="0" borderId="4" xfId="3" applyNumberFormat="1" applyFont="1" applyFill="1" applyBorder="1" applyAlignment="1">
      <alignment horizontal="center"/>
    </xf>
    <xf numFmtId="0" fontId="5" fillId="0" borderId="10" xfId="3" applyFont="1" applyBorder="1"/>
    <xf numFmtId="3" fontId="5" fillId="0" borderId="33" xfId="3" applyNumberFormat="1" applyFont="1" applyBorder="1"/>
    <xf numFmtId="165" fontId="5" fillId="0" borderId="33" xfId="2" applyNumberFormat="1" applyFont="1" applyBorder="1"/>
    <xf numFmtId="169" fontId="5" fillId="0" borderId="33" xfId="3" applyNumberFormat="1" applyFont="1" applyBorder="1"/>
    <xf numFmtId="165" fontId="5" fillId="0" borderId="33" xfId="3" applyNumberFormat="1" applyFont="1" applyBorder="1"/>
    <xf numFmtId="0" fontId="5" fillId="0" borderId="10" xfId="3" applyFont="1" applyBorder="1" applyAlignment="1">
      <alignment horizontal="left"/>
    </xf>
    <xf numFmtId="165" fontId="0" fillId="0" borderId="0" xfId="0" applyNumberFormat="1"/>
    <xf numFmtId="0" fontId="5" fillId="0" borderId="34" xfId="3" applyFont="1" applyBorder="1"/>
    <xf numFmtId="0" fontId="5" fillId="0" borderId="35" xfId="3" applyFont="1" applyBorder="1"/>
    <xf numFmtId="0" fontId="5" fillId="0" borderId="36" xfId="3" applyFont="1" applyBorder="1"/>
    <xf numFmtId="0" fontId="5" fillId="0" borderId="37" xfId="3" applyFont="1" applyBorder="1"/>
    <xf numFmtId="165" fontId="5" fillId="0" borderId="33" xfId="2" applyNumberFormat="1" applyFont="1" applyFill="1" applyBorder="1"/>
    <xf numFmtId="169" fontId="5" fillId="0" borderId="33" xfId="3" applyNumberFormat="1" applyFont="1" applyFill="1" applyBorder="1"/>
    <xf numFmtId="164" fontId="5" fillId="0" borderId="33" xfId="3" applyNumberFormat="1" applyFont="1" applyFill="1" applyBorder="1"/>
    <xf numFmtId="169" fontId="5" fillId="0" borderId="20" xfId="3" applyNumberFormat="1" applyFont="1" applyBorder="1"/>
    <xf numFmtId="164" fontId="5" fillId="0" borderId="25" xfId="3" applyNumberFormat="1" applyFont="1" applyBorder="1"/>
    <xf numFmtId="169" fontId="5" fillId="0" borderId="25" xfId="3" applyNumberFormat="1" applyFont="1" applyBorder="1"/>
    <xf numFmtId="165" fontId="5" fillId="0" borderId="20" xfId="2" applyNumberFormat="1" applyFont="1" applyBorder="1"/>
    <xf numFmtId="168" fontId="5" fillId="0" borderId="4" xfId="3" applyNumberFormat="1" applyFont="1" applyBorder="1"/>
    <xf numFmtId="3" fontId="5" fillId="0" borderId="4" xfId="3" applyNumberFormat="1" applyFont="1" applyBorder="1"/>
    <xf numFmtId="164" fontId="5" fillId="0" borderId="4" xfId="3" applyNumberFormat="1" applyFont="1" applyBorder="1"/>
    <xf numFmtId="0" fontId="5" fillId="0" borderId="0" xfId="3" applyFont="1"/>
    <xf numFmtId="0" fontId="7" fillId="0" borderId="0" xfId="3" applyFont="1" applyAlignment="1"/>
    <xf numFmtId="165" fontId="5" fillId="0" borderId="0" xfId="3" applyNumberFormat="1" applyFont="1"/>
    <xf numFmtId="0" fontId="10" fillId="0" borderId="0" xfId="4" applyFont="1"/>
    <xf numFmtId="0" fontId="1" fillId="0" borderId="4" xfId="4" applyFont="1" applyBorder="1" applyAlignment="1">
      <alignment horizontal="center" vertical="center"/>
    </xf>
    <xf numFmtId="0" fontId="1" fillId="0" borderId="0" xfId="4" applyFont="1"/>
    <xf numFmtId="0" fontId="2" fillId="0" borderId="4" xfId="4" applyFont="1" applyBorder="1" applyAlignment="1">
      <alignment horizontal="center" vertical="center"/>
    </xf>
    <xf numFmtId="0" fontId="2" fillId="2" borderId="4" xfId="4" applyFont="1" applyFill="1" applyBorder="1" applyAlignment="1">
      <alignment horizontal="center" vertical="center" wrapText="1"/>
    </xf>
    <xf numFmtId="0" fontId="2" fillId="2" borderId="1" xfId="4" applyFont="1" applyFill="1" applyBorder="1" applyAlignment="1">
      <alignment horizontal="center" vertical="center" wrapText="1"/>
    </xf>
    <xf numFmtId="0" fontId="11" fillId="3" borderId="1" xfId="4" applyFont="1" applyFill="1" applyBorder="1" applyAlignment="1">
      <alignment horizontal="center" vertical="center" wrapText="1"/>
    </xf>
    <xf numFmtId="0" fontId="1" fillId="0" borderId="0" xfId="4" applyFont="1" applyAlignment="1">
      <alignment horizontal="center" vertical="center"/>
    </xf>
    <xf numFmtId="0" fontId="2" fillId="0" borderId="7" xfId="4" applyFont="1" applyBorder="1" applyAlignment="1">
      <alignment horizontal="center" vertical="center"/>
    </xf>
    <xf numFmtId="0" fontId="11" fillId="0" borderId="4" xfId="4" applyFont="1" applyFill="1" applyBorder="1" applyAlignment="1">
      <alignment horizontal="center" vertical="center" wrapText="1"/>
    </xf>
    <xf numFmtId="0" fontId="2" fillId="0" borderId="4" xfId="4" applyFont="1" applyBorder="1" applyAlignment="1">
      <alignment horizontal="center" vertical="center" wrapText="1"/>
    </xf>
    <xf numFmtId="0" fontId="0" fillId="0" borderId="4" xfId="4" applyFont="1" applyBorder="1" applyAlignment="1">
      <alignment horizontal="center" vertical="center"/>
    </xf>
    <xf numFmtId="0" fontId="12" fillId="0" borderId="7" xfId="4" applyFont="1" applyBorder="1" applyAlignment="1">
      <alignment vertical="center"/>
    </xf>
    <xf numFmtId="170" fontId="1" fillId="0" borderId="0" xfId="4" applyNumberFormat="1" applyFont="1" applyFill="1" applyBorder="1"/>
    <xf numFmtId="170" fontId="1" fillId="0" borderId="0" xfId="4" applyNumberFormat="1" applyFont="1" applyBorder="1"/>
    <xf numFmtId="170" fontId="13" fillId="0" borderId="0" xfId="4" applyNumberFormat="1" applyFont="1" applyBorder="1"/>
    <xf numFmtId="170" fontId="1" fillId="0" borderId="38" xfId="4" applyNumberFormat="1" applyFont="1" applyBorder="1"/>
    <xf numFmtId="165" fontId="10" fillId="0" borderId="9" xfId="2" applyNumberFormat="1" applyFont="1" applyBorder="1"/>
    <xf numFmtId="0" fontId="12" fillId="0" borderId="9" xfId="4" applyFont="1" applyBorder="1" applyAlignment="1">
      <alignment vertical="center"/>
    </xf>
    <xf numFmtId="0" fontId="1" fillId="0" borderId="0" xfId="4" applyFont="1" applyBorder="1"/>
    <xf numFmtId="0" fontId="1" fillId="0" borderId="9" xfId="4" applyFont="1" applyBorder="1"/>
    <xf numFmtId="0" fontId="12" fillId="0" borderId="6" xfId="4" applyFont="1" applyBorder="1" applyAlignment="1">
      <alignment vertical="center"/>
    </xf>
    <xf numFmtId="170" fontId="1" fillId="0" borderId="4" xfId="4" applyNumberFormat="1" applyFont="1" applyFill="1" applyBorder="1"/>
    <xf numFmtId="170" fontId="13" fillId="0" borderId="4" xfId="4" applyNumberFormat="1" applyFont="1" applyFill="1" applyBorder="1"/>
    <xf numFmtId="165" fontId="10" fillId="0" borderId="4" xfId="2" applyNumberFormat="1" applyFont="1" applyBorder="1"/>
    <xf numFmtId="170" fontId="1" fillId="0" borderId="0" xfId="4" applyNumberFormat="1" applyFont="1"/>
    <xf numFmtId="0" fontId="1" fillId="0" borderId="0" xfId="4" applyFont="1" applyFill="1"/>
    <xf numFmtId="0" fontId="1" fillId="0" borderId="0" xfId="4" applyFont="1" applyFill="1" applyBorder="1"/>
    <xf numFmtId="0" fontId="13" fillId="0" borderId="0" xfId="4" applyFont="1"/>
    <xf numFmtId="170" fontId="13" fillId="0" borderId="0" xfId="4" applyNumberFormat="1" applyFont="1"/>
    <xf numFmtId="9" fontId="4" fillId="0" borderId="3" xfId="3" applyNumberFormat="1" applyFont="1" applyFill="1" applyBorder="1" applyAlignment="1">
      <alignment horizontal="center" vertical="center"/>
    </xf>
    <xf numFmtId="165" fontId="5" fillId="0" borderId="39" xfId="2" applyNumberFormat="1" applyFont="1" applyFill="1" applyBorder="1"/>
    <xf numFmtId="165" fontId="5" fillId="0" borderId="40" xfId="2" applyNumberFormat="1" applyFont="1" applyFill="1" applyBorder="1"/>
    <xf numFmtId="165" fontId="5" fillId="0" borderId="41" xfId="2" applyNumberFormat="1" applyFont="1" applyFill="1" applyBorder="1"/>
    <xf numFmtId="0" fontId="4" fillId="0" borderId="3" xfId="3" applyFont="1" applyFill="1" applyBorder="1" applyAlignment="1">
      <alignment horizontal="center" vertical="center" wrapText="1"/>
    </xf>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0" fontId="4" fillId="0" borderId="1" xfId="3" applyFont="1" applyFill="1" applyBorder="1" applyAlignment="1"/>
    <xf numFmtId="0" fontId="4" fillId="0" borderId="2" xfId="3" applyFont="1" applyFill="1" applyBorder="1" applyAlignment="1"/>
    <xf numFmtId="0" fontId="4" fillId="0" borderId="3" xfId="3" applyFont="1" applyFill="1" applyBorder="1" applyAlignment="1"/>
    <xf numFmtId="9" fontId="4" fillId="0" borderId="1" xfId="3" applyNumberFormat="1" applyFont="1" applyFill="1" applyBorder="1" applyAlignment="1">
      <alignment vertical="center"/>
    </xf>
    <xf numFmtId="9" fontId="4" fillId="0" borderId="2" xfId="3" applyNumberFormat="1" applyFont="1" applyFill="1" applyBorder="1" applyAlignment="1">
      <alignment vertical="center"/>
    </xf>
    <xf numFmtId="9" fontId="4" fillId="0" borderId="3" xfId="3" applyNumberFormat="1" applyFont="1" applyFill="1" applyBorder="1" applyAlignment="1">
      <alignment vertical="center"/>
    </xf>
    <xf numFmtId="9" fontId="4" fillId="0" borderId="10" xfId="3" applyNumberFormat="1" applyFont="1" applyFill="1" applyBorder="1" applyAlignment="1">
      <alignment horizontal="center" vertical="center"/>
    </xf>
    <xf numFmtId="0" fontId="4" fillId="0" borderId="10" xfId="3" applyFont="1" applyFill="1" applyBorder="1" applyAlignment="1">
      <alignment horizontal="center" vertical="center" wrapText="1"/>
    </xf>
    <xf numFmtId="165" fontId="5" fillId="0" borderId="42" xfId="2" applyNumberFormat="1" applyFont="1" applyFill="1" applyBorder="1"/>
    <xf numFmtId="0" fontId="5" fillId="0" borderId="10" xfId="3" applyNumberFormat="1" applyFont="1" applyFill="1" applyBorder="1" applyAlignment="1">
      <alignment horizontal="center"/>
    </xf>
    <xf numFmtId="0" fontId="5" fillId="0" borderId="0" xfId="3" applyFont="1" applyFill="1" applyBorder="1" applyAlignment="1">
      <alignment vertical="center"/>
    </xf>
    <xf numFmtId="0" fontId="4" fillId="0" borderId="38" xfId="3" applyFont="1" applyFill="1" applyBorder="1" applyAlignment="1">
      <alignment horizontal="center"/>
    </xf>
    <xf numFmtId="164" fontId="4" fillId="0" borderId="4" xfId="3" applyNumberFormat="1" applyFont="1" applyFill="1" applyBorder="1"/>
    <xf numFmtId="0" fontId="5" fillId="0" borderId="4" xfId="3" applyFont="1" applyFill="1" applyBorder="1" applyAlignment="1">
      <alignment horizontal="left"/>
    </xf>
    <xf numFmtId="9" fontId="4" fillId="0" borderId="4" xfId="3" applyNumberFormat="1" applyFont="1" applyFill="1" applyBorder="1" applyAlignment="1">
      <alignment vertical="center"/>
    </xf>
    <xf numFmtId="166" fontId="5" fillId="0" borderId="4" xfId="3" applyNumberFormat="1" applyFont="1" applyFill="1" applyBorder="1"/>
    <xf numFmtId="165" fontId="5" fillId="0" borderId="4" xfId="3" applyNumberFormat="1" applyFont="1" applyFill="1" applyBorder="1"/>
    <xf numFmtId="167" fontId="5" fillId="0" borderId="4" xfId="1" applyNumberFormat="1" applyFont="1" applyFill="1" applyBorder="1"/>
    <xf numFmtId="165" fontId="5" fillId="0" borderId="0" xfId="3" applyNumberFormat="1" applyFont="1" applyFill="1"/>
    <xf numFmtId="0" fontId="5" fillId="4" borderId="4" xfId="3" applyFont="1" applyFill="1" applyBorder="1"/>
    <xf numFmtId="165" fontId="5" fillId="4" borderId="4" xfId="3" applyNumberFormat="1" applyFont="1" applyFill="1" applyBorder="1"/>
    <xf numFmtId="164" fontId="5" fillId="4" borderId="4" xfId="3" applyNumberFormat="1" applyFont="1" applyFill="1" applyBorder="1"/>
    <xf numFmtId="166" fontId="5" fillId="0" borderId="0" xfId="3" applyNumberFormat="1" applyFont="1" applyFill="1"/>
    <xf numFmtId="167" fontId="5" fillId="4" borderId="4" xfId="1" applyNumberFormat="1" applyFont="1" applyFill="1" applyBorder="1"/>
    <xf numFmtId="0" fontId="5" fillId="0" borderId="5" xfId="3" applyFont="1" applyFill="1" applyBorder="1"/>
    <xf numFmtId="165" fontId="5" fillId="0" borderId="38" xfId="2" applyNumberFormat="1" applyFont="1" applyFill="1" applyBorder="1"/>
    <xf numFmtId="164" fontId="4" fillId="0" borderId="32" xfId="3" applyNumberFormat="1" applyFont="1" applyFill="1" applyBorder="1"/>
    <xf numFmtId="164" fontId="5" fillId="0" borderId="5" xfId="3" applyNumberFormat="1" applyFont="1" applyFill="1" applyBorder="1"/>
    <xf numFmtId="166" fontId="5" fillId="0" borderId="0" xfId="3" applyNumberFormat="1" applyFont="1" applyFill="1" applyBorder="1"/>
    <xf numFmtId="165" fontId="5" fillId="0" borderId="8" xfId="2" applyNumberFormat="1" applyFont="1" applyFill="1" applyBorder="1"/>
    <xf numFmtId="165" fontId="5" fillId="0" borderId="32" xfId="2" applyNumberFormat="1" applyFont="1" applyFill="1" applyBorder="1"/>
    <xf numFmtId="165" fontId="5" fillId="0" borderId="0" xfId="3" applyNumberFormat="1" applyFont="1" applyFill="1" applyBorder="1"/>
    <xf numFmtId="167" fontId="5" fillId="0" borderId="38" xfId="1" applyNumberFormat="1" applyFont="1" applyFill="1" applyBorder="1"/>
    <xf numFmtId="9" fontId="4" fillId="0" borderId="0" xfId="3" applyNumberFormat="1" applyFont="1" applyFill="1" applyBorder="1" applyAlignment="1">
      <alignment horizontal="center" vertical="center" wrapText="1"/>
    </xf>
    <xf numFmtId="9" fontId="5" fillId="0" borderId="0" xfId="3" applyNumberFormat="1" applyFont="1" applyFill="1" applyBorder="1" applyAlignment="1">
      <alignment horizontal="center"/>
    </xf>
    <xf numFmtId="0" fontId="5" fillId="0" borderId="0" xfId="1" applyNumberFormat="1" applyFont="1" applyFill="1" applyBorder="1"/>
    <xf numFmtId="0" fontId="4" fillId="0" borderId="3"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4" xfId="3" applyFont="1" applyFill="1" applyBorder="1" applyAlignment="1">
      <alignment horizontal="center" vertical="center" wrapText="1"/>
    </xf>
    <xf numFmtId="170" fontId="1" fillId="0" borderId="4" xfId="4" applyNumberFormat="1" applyFont="1" applyBorder="1"/>
    <xf numFmtId="0" fontId="15" fillId="0" borderId="0" xfId="0" applyFont="1"/>
    <xf numFmtId="0" fontId="14" fillId="0" borderId="4" xfId="3" applyFont="1" applyFill="1" applyBorder="1" applyAlignment="1">
      <alignment horizontal="center" vertical="center" wrapText="1"/>
    </xf>
    <xf numFmtId="0" fontId="3" fillId="0" borderId="4" xfId="3" applyNumberFormat="1" applyFont="1" applyFill="1" applyBorder="1" applyAlignment="1">
      <alignment horizontal="center"/>
    </xf>
    <xf numFmtId="0" fontId="3" fillId="0" borderId="4" xfId="3" applyFont="1" applyFill="1" applyBorder="1"/>
    <xf numFmtId="9" fontId="3" fillId="0" borderId="4" xfId="3" applyNumberFormat="1" applyFont="1" applyFill="1" applyBorder="1" applyAlignment="1">
      <alignment horizontal="center"/>
    </xf>
    <xf numFmtId="49" fontId="3" fillId="0" borderId="4" xfId="3" applyNumberFormat="1" applyFont="1" applyFill="1" applyBorder="1" applyAlignment="1">
      <alignment horizontal="center"/>
    </xf>
    <xf numFmtId="164" fontId="3" fillId="0" borderId="4" xfId="3" applyNumberFormat="1" applyFont="1" applyFill="1" applyBorder="1"/>
    <xf numFmtId="165" fontId="3" fillId="0" borderId="4" xfId="2" applyNumberFormat="1" applyFont="1" applyFill="1" applyBorder="1"/>
    <xf numFmtId="0" fontId="3" fillId="0" borderId="4" xfId="3" applyFont="1" applyFill="1" applyBorder="1" applyAlignment="1">
      <alignment horizontal="left"/>
    </xf>
    <xf numFmtId="168" fontId="3" fillId="0" borderId="4" xfId="3" applyNumberFormat="1" applyFont="1" applyFill="1" applyBorder="1"/>
    <xf numFmtId="0" fontId="3" fillId="0" borderId="0" xfId="3" applyFont="1" applyFill="1"/>
    <xf numFmtId="164" fontId="14" fillId="0" borderId="13" xfId="3" applyNumberFormat="1" applyFont="1" applyFill="1" applyBorder="1"/>
    <xf numFmtId="164" fontId="3" fillId="0" borderId="14" xfId="3" applyNumberFormat="1" applyFont="1" applyFill="1" applyBorder="1"/>
    <xf numFmtId="4" fontId="3" fillId="0" borderId="0" xfId="3" applyNumberFormat="1" applyFont="1" applyFill="1"/>
    <xf numFmtId="167" fontId="3" fillId="0" borderId="0" xfId="1" applyNumberFormat="1" applyFont="1" applyFill="1"/>
    <xf numFmtId="0" fontId="3" fillId="0" borderId="0" xfId="3" applyFont="1" applyFill="1" applyBorder="1"/>
    <xf numFmtId="0" fontId="0" fillId="0" borderId="0" xfId="0" applyAlignment="1">
      <alignment wrapText="1"/>
    </xf>
    <xf numFmtId="0" fontId="15" fillId="0" borderId="0" xfId="0" applyFont="1" applyAlignment="1">
      <alignment vertical="top" wrapText="1"/>
    </xf>
    <xf numFmtId="0" fontId="16" fillId="0" borderId="0" xfId="0" applyFont="1" applyAlignment="1">
      <alignment vertical="top" wrapText="1"/>
    </xf>
    <xf numFmtId="0" fontId="4" fillId="0" borderId="1" xfId="3" applyFont="1" applyFill="1" applyBorder="1" applyAlignment="1">
      <alignment horizontal="center" vertical="center" wrapText="1"/>
    </xf>
    <xf numFmtId="0" fontId="4" fillId="0" borderId="2" xfId="3" applyFont="1" applyFill="1" applyBorder="1" applyAlignment="1">
      <alignment horizontal="center" vertical="center" wrapText="1"/>
    </xf>
    <xf numFmtId="0" fontId="4" fillId="0" borderId="3" xfId="3" applyFont="1" applyFill="1" applyBorder="1" applyAlignment="1">
      <alignment horizontal="center" vertical="center" wrapText="1"/>
    </xf>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9" fontId="4" fillId="0" borderId="1" xfId="3" applyNumberFormat="1" applyFont="1" applyFill="1" applyBorder="1" applyAlignment="1">
      <alignment horizontal="center" vertical="center"/>
    </xf>
    <xf numFmtId="9" fontId="4" fillId="0" borderId="2" xfId="3" applyNumberFormat="1" applyFont="1" applyFill="1" applyBorder="1" applyAlignment="1">
      <alignment horizontal="center" vertical="center"/>
    </xf>
    <xf numFmtId="9"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wrapText="1"/>
    </xf>
    <xf numFmtId="2" fontId="4" fillId="0" borderId="1" xfId="3" applyNumberFormat="1" applyFont="1" applyFill="1" applyBorder="1" applyAlignment="1">
      <alignment horizontal="center" vertical="center"/>
    </xf>
    <xf numFmtId="2"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xf>
    <xf numFmtId="0" fontId="14" fillId="0" borderId="4" xfId="3" applyFont="1" applyFill="1" applyBorder="1" applyAlignment="1">
      <alignment horizontal="center"/>
    </xf>
    <xf numFmtId="9" fontId="14" fillId="0" borderId="1" xfId="3" applyNumberFormat="1" applyFont="1" applyFill="1" applyBorder="1" applyAlignment="1">
      <alignment horizontal="center" vertical="center"/>
    </xf>
    <xf numFmtId="9" fontId="14" fillId="0" borderId="2" xfId="3" applyNumberFormat="1" applyFont="1" applyFill="1" applyBorder="1" applyAlignment="1">
      <alignment horizontal="center" vertical="center"/>
    </xf>
    <xf numFmtId="9" fontId="14" fillId="0" borderId="3" xfId="3" applyNumberFormat="1" applyFont="1" applyFill="1" applyBorder="1" applyAlignment="1">
      <alignment horizontal="center" vertical="center"/>
    </xf>
    <xf numFmtId="2" fontId="4" fillId="0" borderId="4" xfId="3" applyNumberFormat="1" applyFont="1" applyFill="1" applyBorder="1" applyAlignment="1">
      <alignment horizontal="center" vertical="center"/>
    </xf>
    <xf numFmtId="9" fontId="4" fillId="0" borderId="3" xfId="3" applyNumberFormat="1" applyFont="1" applyFill="1" applyBorder="1" applyAlignment="1">
      <alignment horizontal="center" vertical="center" wrapText="1"/>
    </xf>
    <xf numFmtId="0" fontId="4" fillId="0" borderId="4" xfId="3" applyFont="1" applyFill="1" applyBorder="1" applyAlignment="1">
      <alignment horizontal="center"/>
    </xf>
    <xf numFmtId="0" fontId="4" fillId="0" borderId="4" xfId="3" applyFont="1" applyFill="1" applyBorder="1" applyAlignment="1">
      <alignment horizontal="center" vertical="center" wrapText="1"/>
    </xf>
    <xf numFmtId="9" fontId="4" fillId="0" borderId="10" xfId="3" applyNumberFormat="1" applyFont="1" applyFill="1" applyBorder="1" applyAlignment="1">
      <alignment horizontal="center" vertical="center" wrapText="1"/>
    </xf>
    <xf numFmtId="9" fontId="4" fillId="0" borderId="0" xfId="3" applyNumberFormat="1" applyFont="1" applyFill="1" applyBorder="1" applyAlignment="1">
      <alignment horizontal="center" vertical="center" wrapText="1"/>
    </xf>
    <xf numFmtId="9" fontId="4" fillId="0" borderId="5" xfId="3" applyNumberFormat="1" applyFont="1" applyFill="1" applyBorder="1" applyAlignment="1">
      <alignment horizontal="center" vertical="center" wrapText="1"/>
    </xf>
    <xf numFmtId="9" fontId="4" fillId="0" borderId="32" xfId="3" applyNumberFormat="1" applyFont="1" applyFill="1" applyBorder="1" applyAlignment="1">
      <alignment horizontal="center" vertical="center" wrapText="1"/>
    </xf>
    <xf numFmtId="2" fontId="4" fillId="0" borderId="5" xfId="3" applyNumberFormat="1" applyFont="1" applyBorder="1" applyAlignment="1">
      <alignment horizontal="center"/>
    </xf>
    <xf numFmtId="2" fontId="4" fillId="0" borderId="32" xfId="3" applyNumberFormat="1" applyFont="1" applyBorder="1" applyAlignment="1">
      <alignment horizontal="center"/>
    </xf>
    <xf numFmtId="0" fontId="9" fillId="0" borderId="4" xfId="4" applyFont="1" applyBorder="1" applyAlignment="1">
      <alignment horizontal="center" vertical="center"/>
    </xf>
    <xf numFmtId="0" fontId="1" fillId="0" borderId="4" xfId="4" applyFont="1" applyBorder="1" applyAlignment="1">
      <alignment horizontal="center" vertical="center"/>
    </xf>
  </cellXfs>
  <cellStyles count="5">
    <cellStyle name="Currency" xfId="1" builtinId="4"/>
    <cellStyle name="Normal" xfId="0" builtinId="0"/>
    <cellStyle name="Normal 2" xfId="4"/>
    <cellStyle name="Normal 2 4"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3.%20Community%20Support%20Branch\3.%20PMF%20Section\2.%20Fiscal%20Unit\Allocation%20Methodology-SCO%20Distribution\2021-22%20Distribution\2021-22%20Allocation%20Percentages%20-%20No%20insuran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hsintra\dhcs\Mental%20Health\MHSA\SCO%20Distribution\2017-18%20Distribution\2017-18%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21-22"/>
      <sheetName val="State Population"/>
      <sheetName val="Poverty-Uninsured Population"/>
      <sheetName val="Prevalence"/>
      <sheetName val="Self Suff. Calc"/>
      <sheetName val="CA All Families 2021"/>
      <sheetName val="SSS"/>
      <sheetName val="E-1 City-County 2018"/>
      <sheetName val="About the Data"/>
      <sheetName val="Resources-new"/>
      <sheetName val="2009-10 Allocation"/>
    </sheetNames>
    <sheetDataSet>
      <sheetData sheetId="0">
        <row r="7">
          <cell r="I7">
            <v>3.9222623836715723E-2</v>
          </cell>
          <cell r="J7">
            <v>4.4149598044596415E-2</v>
          </cell>
        </row>
        <row r="8">
          <cell r="I8">
            <v>2.7156407631255887E-5</v>
          </cell>
          <cell r="J8">
            <v>3.6283464150780481E-4</v>
          </cell>
        </row>
        <row r="9">
          <cell r="I9">
            <v>7.2864991129343768E-4</v>
          </cell>
          <cell r="J9">
            <v>9.6265325398831947E-4</v>
          </cell>
        </row>
        <row r="10">
          <cell r="I10">
            <v>5.3237055087543891E-3</v>
          </cell>
          <cell r="J10">
            <v>7.2920797965589073E-3</v>
          </cell>
        </row>
        <row r="11">
          <cell r="I11">
            <v>9.7957252723637192E-4</v>
          </cell>
          <cell r="J11">
            <v>1.1948050069823569E-3</v>
          </cell>
        </row>
        <row r="12">
          <cell r="I12">
            <v>5.3287432844705571E-4</v>
          </cell>
          <cell r="J12">
            <v>9.5511728564122878E-4</v>
          </cell>
        </row>
        <row r="13">
          <cell r="I13">
            <v>2.6809070628310425E-2</v>
          </cell>
          <cell r="J13">
            <v>2.5071803368910558E-2</v>
          </cell>
        </row>
        <row r="14">
          <cell r="I14">
            <v>6.7220413995985721E-4</v>
          </cell>
          <cell r="J14">
            <v>1.1724519476918177E-3</v>
          </cell>
        </row>
        <row r="15">
          <cell r="I15">
            <v>3.8796276177637174E-3</v>
          </cell>
          <cell r="J15">
            <v>3.2627370487291513E-3</v>
          </cell>
        </row>
        <row r="16">
          <cell r="I16">
            <v>2.7248206240268042E-2</v>
          </cell>
          <cell r="J16">
            <v>2.7044108487515942E-2</v>
          </cell>
        </row>
        <row r="17">
          <cell r="I17">
            <v>7.4447912499701094E-4</v>
          </cell>
          <cell r="J17">
            <v>1.1287996453163151E-3</v>
          </cell>
        </row>
        <row r="18">
          <cell r="I18">
            <v>3.4291654492664895E-3</v>
          </cell>
          <cell r="J18">
            <v>4.3611074865243888E-3</v>
          </cell>
        </row>
        <row r="19">
          <cell r="I19">
            <v>4.8311553621157542E-3</v>
          </cell>
          <cell r="J19">
            <v>5.9453511455427217E-3</v>
          </cell>
        </row>
        <row r="20">
          <cell r="I20">
            <v>3.9449263533012047E-4</v>
          </cell>
          <cell r="J20">
            <v>8.5891293076183531E-4</v>
          </cell>
        </row>
        <row r="21">
          <cell r="I21">
            <v>2.3594098252839216E-2</v>
          </cell>
          <cell r="J21">
            <v>2.1766623925741829E-2</v>
          </cell>
        </row>
        <row r="22">
          <cell r="I22">
            <v>3.7374740547042066E-3</v>
          </cell>
          <cell r="J22">
            <v>3.378931170794945E-3</v>
          </cell>
        </row>
        <row r="23">
          <cell r="I23">
            <v>1.6506396487107114E-3</v>
          </cell>
          <cell r="J23">
            <v>2.307264447147558E-3</v>
          </cell>
        </row>
        <row r="24">
          <cell r="I24">
            <v>5.3125799299198512E-4</v>
          </cell>
          <cell r="J24">
            <v>1.1017275792323006E-3</v>
          </cell>
        </row>
        <row r="25">
          <cell r="I25">
            <v>0.28019536870554357</v>
          </cell>
          <cell r="J25">
            <v>0.30996702249989194</v>
          </cell>
        </row>
        <row r="26">
          <cell r="I26">
            <v>4.0687168901473681E-3</v>
          </cell>
          <cell r="J26">
            <v>3.6627625550860092E-3</v>
          </cell>
        </row>
        <row r="27">
          <cell r="I27">
            <v>6.6056701151178477E-3</v>
          </cell>
          <cell r="J27">
            <v>6.4718670401347498E-3</v>
          </cell>
        </row>
        <row r="28">
          <cell r="I28">
            <v>4.0848245767560829E-4</v>
          </cell>
          <cell r="J28">
            <v>7.7591177006405777E-4</v>
          </cell>
        </row>
        <row r="29">
          <cell r="I29">
            <v>2.2012317603524786E-3</v>
          </cell>
          <cell r="J29">
            <v>3.3189015535306974E-3</v>
          </cell>
        </row>
        <row r="30">
          <cell r="I30">
            <v>7.7518125374712588E-3</v>
          </cell>
          <cell r="J30">
            <v>8.0305364956872495E-3</v>
          </cell>
        </row>
        <row r="31">
          <cell r="I31">
            <v>2.2868303928897914E-4</v>
          </cell>
          <cell r="J31">
            <v>6.1517978290906233E-4</v>
          </cell>
        </row>
        <row r="32">
          <cell r="I32">
            <v>3.0850539126182393E-4</v>
          </cell>
          <cell r="J32">
            <v>5.4091241640437306E-4</v>
          </cell>
        </row>
        <row r="33">
          <cell r="I33">
            <v>1.1501006489127732E-2</v>
          </cell>
          <cell r="J33">
            <v>1.1728905454285414E-2</v>
          </cell>
        </row>
        <row r="34">
          <cell r="I34">
            <v>3.0294879213007284E-3</v>
          </cell>
          <cell r="J34">
            <v>3.7640377056161363E-3</v>
          </cell>
        </row>
        <row r="35">
          <cell r="I35">
            <v>2.1083289766352814E-3</v>
          </cell>
          <cell r="J35">
            <v>2.6240656132855453E-3</v>
          </cell>
        </row>
        <row r="36">
          <cell r="I36">
            <v>7.7809106026298661E-2</v>
          </cell>
          <cell r="J36">
            <v>6.0434793985042243E-2</v>
          </cell>
        </row>
        <row r="37">
          <cell r="I37">
            <v>7.7275494686495881E-3</v>
          </cell>
          <cell r="J37">
            <v>5.2214071380274254E-3</v>
          </cell>
        </row>
        <row r="38">
          <cell r="I38">
            <v>3.7245449098788878E-4</v>
          </cell>
          <cell r="J38">
            <v>1.0167529100259798E-3</v>
          </cell>
        </row>
        <row r="39">
          <cell r="I39">
            <v>5.817224390648907E-2</v>
          </cell>
          <cell r="J39">
            <v>4.2356002042303623E-2</v>
          </cell>
        </row>
        <row r="40">
          <cell r="I40">
            <v>3.7323217799412632E-2</v>
          </cell>
          <cell r="J40">
            <v>3.9470679724559303E-2</v>
          </cell>
        </row>
        <row r="41">
          <cell r="I41">
            <v>1.4565831359181166E-3</v>
          </cell>
          <cell r="J41">
            <v>1.2971430218274682E-3</v>
          </cell>
        </row>
        <row r="42">
          <cell r="I42">
            <v>5.3374148384825265E-2</v>
          </cell>
          <cell r="J42">
            <v>4.8678995938940067E-2</v>
          </cell>
        </row>
        <row r="43">
          <cell r="I43">
            <v>8.1636188000648785E-2</v>
          </cell>
          <cell r="J43">
            <v>7.0656300165512012E-2</v>
          </cell>
        </row>
        <row r="44">
          <cell r="I44">
            <v>2.3744868370671534E-2</v>
          </cell>
          <cell r="J44">
            <v>3.3178857587642094E-2</v>
          </cell>
        </row>
        <row r="45">
          <cell r="I45">
            <v>1.8892515510586357E-2</v>
          </cell>
          <cell r="J45">
            <v>1.7943185989093426E-2</v>
          </cell>
        </row>
        <row r="46">
          <cell r="I46">
            <v>6.0633361719953285E-3</v>
          </cell>
          <cell r="J46">
            <v>6.3655444118921956E-3</v>
          </cell>
        </row>
        <row r="47">
          <cell r="I47">
            <v>1.9679682830293282E-2</v>
          </cell>
          <cell r="J47">
            <v>1.7184284122086953E-2</v>
          </cell>
        </row>
        <row r="48">
          <cell r="I48">
            <v>1.2498573249769891E-2</v>
          </cell>
          <cell r="J48">
            <v>1.0026353171806553E-2</v>
          </cell>
        </row>
        <row r="49">
          <cell r="I49">
            <v>4.6811407190174376E-2</v>
          </cell>
          <cell r="J49">
            <v>4.9518195513429439E-2</v>
          </cell>
        </row>
        <row r="50">
          <cell r="I50">
            <v>7.3334122553489201E-3</v>
          </cell>
          <cell r="J50">
            <v>7.0309097877167314E-3</v>
          </cell>
        </row>
        <row r="51">
          <cell r="I51">
            <v>4.333446964538008E-3</v>
          </cell>
          <cell r="J51">
            <v>5.109454850184692E-3</v>
          </cell>
        </row>
        <row r="52">
          <cell r="I52">
            <v>6.9105169974404557E-5</v>
          </cell>
          <cell r="J52">
            <v>4.3452038343492442E-4</v>
          </cell>
        </row>
        <row r="53">
          <cell r="I53">
            <v>1.0858042880184965E-3</v>
          </cell>
          <cell r="J53">
            <v>1.5753522356484126E-3</v>
          </cell>
        </row>
        <row r="54">
          <cell r="I54">
            <v>9.3524395109089338E-3</v>
          </cell>
          <cell r="J54">
            <v>1.0134609694547948E-2</v>
          </cell>
        </row>
        <row r="55">
          <cell r="I55">
            <v>1.071395521120941E-2</v>
          </cell>
          <cell r="J55">
            <v>9.7302250127795382E-3</v>
          </cell>
        </row>
        <row r="56">
          <cell r="I56">
            <v>1.3675332676053182E-2</v>
          </cell>
          <cell r="J56">
            <v>1.3353121102561044E-2</v>
          </cell>
        </row>
        <row r="57">
          <cell r="I57">
            <v>4.3714253786283786E-3</v>
          </cell>
          <cell r="J57">
            <v>5.0924586226489665E-3</v>
          </cell>
        </row>
        <row r="58">
          <cell r="I58">
            <v>1.6653872196293407E-3</v>
          </cell>
          <cell r="J58">
            <v>1.925385008185243E-3</v>
          </cell>
        </row>
        <row r="59">
          <cell r="I59">
            <v>3.1988454441567659E-4</v>
          </cell>
          <cell r="J59">
            <v>7.3121549846163656E-4</v>
          </cell>
        </row>
        <row r="60">
          <cell r="I60">
            <v>1.3334830344366133E-2</v>
          </cell>
          <cell r="J60">
            <v>1.4837449297279835E-2</v>
          </cell>
        </row>
        <row r="61">
          <cell r="I61">
            <v>1.1178568974729909E-3</v>
          </cell>
          <cell r="J61">
            <v>1.3426260353713298E-3</v>
          </cell>
        </row>
        <row r="62">
          <cell r="I62">
            <v>1.8786908974015741E-2</v>
          </cell>
          <cell r="J62">
            <v>1.7087925839530029E-2</v>
          </cell>
        </row>
        <row r="63">
          <cell r="I63">
            <v>5.5345880774412878E-3</v>
          </cell>
          <cell r="J63">
            <v>4.4492408093817042E-3</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7-18"/>
      <sheetName val="State Population"/>
      <sheetName val="Poverty-Uninsured Population"/>
      <sheetName val="Prevalence"/>
      <sheetName val="Self Suff. Calc"/>
      <sheetName val="E-1 CityCounty2014"/>
      <sheetName val="About the Data"/>
      <sheetName val="Resources-new"/>
      <sheetName val="CA All Families 2014"/>
      <sheetName val="2009-10 Allocation"/>
      <sheetName val="Sheet1"/>
    </sheetNames>
    <sheetDataSet>
      <sheetData sheetId="0"/>
      <sheetData sheetId="1">
        <row r="5">
          <cell r="I5">
            <v>1645359</v>
          </cell>
        </row>
        <row r="6">
          <cell r="I6">
            <v>1151</v>
          </cell>
        </row>
        <row r="7">
          <cell r="I7">
            <v>38382</v>
          </cell>
        </row>
        <row r="8">
          <cell r="I8">
            <v>226404</v>
          </cell>
        </row>
        <row r="9">
          <cell r="I9">
            <v>45168</v>
          </cell>
        </row>
        <row r="10">
          <cell r="I10">
            <v>22043</v>
          </cell>
        </row>
        <row r="11">
          <cell r="I11">
            <v>1139513</v>
          </cell>
        </row>
        <row r="12">
          <cell r="I12">
            <v>27124</v>
          </cell>
        </row>
        <row r="13">
          <cell r="I13">
            <v>185062</v>
          </cell>
        </row>
        <row r="14">
          <cell r="I14">
            <v>995975</v>
          </cell>
        </row>
        <row r="15">
          <cell r="I15">
            <v>28731</v>
          </cell>
        </row>
        <row r="16">
          <cell r="I16">
            <v>136953</v>
          </cell>
        </row>
        <row r="17">
          <cell r="I17">
            <v>188334</v>
          </cell>
        </row>
        <row r="18">
          <cell r="I18">
            <v>18619</v>
          </cell>
        </row>
        <row r="19">
          <cell r="I19">
            <v>895112</v>
          </cell>
        </row>
        <row r="20">
          <cell r="I20">
            <v>149537</v>
          </cell>
        </row>
        <row r="21">
          <cell r="I21">
            <v>64945</v>
          </cell>
        </row>
        <row r="22">
          <cell r="I22">
            <v>30918</v>
          </cell>
        </row>
        <row r="23">
          <cell r="I23">
            <v>10241278</v>
          </cell>
        </row>
        <row r="24">
          <cell r="I24">
            <v>156492</v>
          </cell>
        </row>
        <row r="25">
          <cell r="I25">
            <v>263604</v>
          </cell>
        </row>
        <row r="26">
          <cell r="I26">
            <v>18148</v>
          </cell>
        </row>
        <row r="27">
          <cell r="I27">
            <v>89134</v>
          </cell>
        </row>
        <row r="28">
          <cell r="I28">
            <v>274665</v>
          </cell>
        </row>
        <row r="29">
          <cell r="I29">
            <v>9580</v>
          </cell>
        </row>
        <row r="30">
          <cell r="I30">
            <v>13713</v>
          </cell>
        </row>
        <row r="31">
          <cell r="I31">
            <v>442365</v>
          </cell>
        </row>
        <row r="32">
          <cell r="I32">
            <v>142408</v>
          </cell>
        </row>
        <row r="33">
          <cell r="I33">
            <v>98828</v>
          </cell>
        </row>
        <row r="34">
          <cell r="I34">
            <v>3194024</v>
          </cell>
        </row>
        <row r="35">
          <cell r="I35">
            <v>382837</v>
          </cell>
        </row>
        <row r="36">
          <cell r="I36">
            <v>19819</v>
          </cell>
        </row>
        <row r="37">
          <cell r="I37">
            <v>2384783</v>
          </cell>
        </row>
        <row r="38">
          <cell r="I38">
            <v>1514770</v>
          </cell>
        </row>
        <row r="39">
          <cell r="I39">
            <v>56854</v>
          </cell>
        </row>
        <row r="40">
          <cell r="I40">
            <v>2160256</v>
          </cell>
        </row>
        <row r="41">
          <cell r="I41">
            <v>3316192</v>
          </cell>
        </row>
        <row r="42">
          <cell r="I42">
            <v>874228</v>
          </cell>
        </row>
        <row r="43">
          <cell r="I43">
            <v>746868</v>
          </cell>
        </row>
        <row r="44">
          <cell r="I44">
            <v>280101</v>
          </cell>
        </row>
        <row r="45">
          <cell r="I45">
            <v>770203</v>
          </cell>
        </row>
        <row r="46">
          <cell r="I46">
            <v>450663</v>
          </cell>
        </row>
        <row r="47">
          <cell r="I47">
            <v>1938180</v>
          </cell>
        </row>
        <row r="48">
          <cell r="I48">
            <v>276603</v>
          </cell>
        </row>
        <row r="49">
          <cell r="I49">
            <v>178605</v>
          </cell>
        </row>
        <row r="50">
          <cell r="I50">
            <v>3207</v>
          </cell>
        </row>
        <row r="51">
          <cell r="I51">
            <v>44688</v>
          </cell>
        </row>
        <row r="52">
          <cell r="I52">
            <v>436023</v>
          </cell>
        </row>
        <row r="53">
          <cell r="I53">
            <v>505120</v>
          </cell>
        </row>
        <row r="54">
          <cell r="I54">
            <v>548057</v>
          </cell>
        </row>
        <row r="55">
          <cell r="I55">
            <v>96956</v>
          </cell>
        </row>
        <row r="56">
          <cell r="I56">
            <v>63995</v>
          </cell>
        </row>
        <row r="57">
          <cell r="I57">
            <v>13628</v>
          </cell>
        </row>
        <row r="58">
          <cell r="I58">
            <v>471842</v>
          </cell>
        </row>
        <row r="59">
          <cell r="I59">
            <v>54707</v>
          </cell>
        </row>
        <row r="60">
          <cell r="I60">
            <v>857386</v>
          </cell>
        </row>
        <row r="61">
          <cell r="I61">
            <v>218896</v>
          </cell>
        </row>
      </sheetData>
      <sheetData sheetId="2">
        <row r="3">
          <cell r="E3">
            <v>3.1723328207457609E-2</v>
          </cell>
        </row>
        <row r="4">
          <cell r="E4">
            <v>2.966523689876292E-5</v>
          </cell>
        </row>
        <row r="5">
          <cell r="E5">
            <v>7.2408579011648121E-4</v>
          </cell>
        </row>
        <row r="6">
          <cell r="E6">
            <v>6.8506180299237355E-3</v>
          </cell>
        </row>
        <row r="7">
          <cell r="E7">
            <v>8.5577595722106914E-4</v>
          </cell>
        </row>
        <row r="8">
          <cell r="E8">
            <v>6.5978720694687078E-4</v>
          </cell>
        </row>
        <row r="9">
          <cell r="E9">
            <v>1.9714232892697161E-2</v>
          </cell>
        </row>
        <row r="10">
          <cell r="E10">
            <v>8.2147871242451451E-4</v>
          </cell>
        </row>
        <row r="11">
          <cell r="E11">
            <v>3.1281583017525234E-3</v>
          </cell>
        </row>
        <row r="12">
          <cell r="E12">
            <v>3.5012677811840823E-2</v>
          </cell>
        </row>
        <row r="13">
          <cell r="E13">
            <v>9.3019935125110821E-4</v>
          </cell>
        </row>
        <row r="14">
          <cell r="E14">
            <v>4.1797614532254621E-3</v>
          </cell>
        </row>
        <row r="15">
          <cell r="E15">
            <v>6.461131336923779E-3</v>
          </cell>
        </row>
        <row r="16">
          <cell r="E16">
            <v>4.3214687356120607E-4</v>
          </cell>
        </row>
        <row r="17">
          <cell r="E17">
            <v>2.93335019682711E-2</v>
          </cell>
        </row>
        <row r="18">
          <cell r="E18">
            <v>4.7909526475653072E-3</v>
          </cell>
        </row>
        <row r="19">
          <cell r="E19">
            <v>2.3419807297831116E-3</v>
          </cell>
        </row>
        <row r="20">
          <cell r="E20">
            <v>5.538220060787905E-4</v>
          </cell>
        </row>
        <row r="21">
          <cell r="E21">
            <v>0.29395787989462685</v>
          </cell>
        </row>
        <row r="22">
          <cell r="E22">
            <v>5.5183584528090681E-3</v>
          </cell>
        </row>
        <row r="23">
          <cell r="E23">
            <v>3.61207971839791E-3</v>
          </cell>
        </row>
        <row r="24">
          <cell r="E24">
            <v>4.7349784687463067E-4</v>
          </cell>
        </row>
        <row r="25">
          <cell r="E25">
            <v>2.8815380794259154E-3</v>
          </cell>
        </row>
        <row r="26">
          <cell r="E26">
            <v>1.0210261658854761E-2</v>
          </cell>
        </row>
        <row r="27">
          <cell r="E27">
            <v>2.9856093008489236E-4</v>
          </cell>
        </row>
        <row r="28">
          <cell r="E28">
            <v>3.9374165617908771E-4</v>
          </cell>
        </row>
        <row r="29">
          <cell r="E29">
            <v>1.2624261561300126E-2</v>
          </cell>
        </row>
        <row r="30">
          <cell r="E30">
            <v>2.79531033754238E-3</v>
          </cell>
        </row>
        <row r="31">
          <cell r="E31">
            <v>2.0624945646686254E-3</v>
          </cell>
        </row>
        <row r="32">
          <cell r="E32">
            <v>6.6839651524951707E-2</v>
          </cell>
        </row>
        <row r="33">
          <cell r="E33">
            <v>5.9071314035179208E-3</v>
          </cell>
        </row>
        <row r="34">
          <cell r="E34">
            <v>5.4094417075253745E-4</v>
          </cell>
        </row>
        <row r="35">
          <cell r="E35">
            <v>6.462675514235422E-2</v>
          </cell>
        </row>
        <row r="36">
          <cell r="E36">
            <v>4.0078281172867776E-2</v>
          </cell>
        </row>
        <row r="37">
          <cell r="E37">
            <v>1.3654488937101508E-3</v>
          </cell>
        </row>
        <row r="38">
          <cell r="E38">
            <v>6.3426034448079441E-2</v>
          </cell>
        </row>
        <row r="39">
          <cell r="E39">
            <v>7.5567193429765811E-2</v>
          </cell>
        </row>
        <row r="40">
          <cell r="E40">
            <v>1.739648934736138E-2</v>
          </cell>
        </row>
        <row r="41">
          <cell r="E41">
            <v>2.1370428491611106E-2</v>
          </cell>
        </row>
        <row r="42">
          <cell r="E42">
            <v>6.1020544680401223E-3</v>
          </cell>
        </row>
        <row r="43">
          <cell r="E43">
            <v>1.0956256571003187E-2</v>
          </cell>
        </row>
        <row r="44">
          <cell r="E44">
            <v>1.1537961640144314E-2</v>
          </cell>
        </row>
        <row r="45">
          <cell r="E45">
            <v>3.1645280772228501E-2</v>
          </cell>
        </row>
        <row r="46">
          <cell r="E46">
            <v>6.1188030915534956E-3</v>
          </cell>
        </row>
        <row r="47">
          <cell r="E47">
            <v>5.3274321309387685E-3</v>
          </cell>
        </row>
        <row r="48">
          <cell r="E48">
            <v>8.4040130661900274E-5</v>
          </cell>
        </row>
        <row r="49">
          <cell r="E49">
            <v>1.4513238488340194E-3</v>
          </cell>
        </row>
        <row r="50">
          <cell r="E50">
            <v>8.4932137472436518E-3</v>
          </cell>
        </row>
        <row r="51">
          <cell r="E51">
            <v>1.061786359290811E-2</v>
          </cell>
        </row>
        <row r="52">
          <cell r="E52">
            <v>1.7060357682413062E-2</v>
          </cell>
        </row>
        <row r="53">
          <cell r="E53">
            <v>5.4993805852357261E-3</v>
          </cell>
        </row>
        <row r="54">
          <cell r="E54">
            <v>2.0916832362620624E-3</v>
          </cell>
        </row>
        <row r="55">
          <cell r="E55">
            <v>4.2393413683119161E-4</v>
          </cell>
        </row>
        <row r="56">
          <cell r="E56">
            <v>1.8031790923897655E-2</v>
          </cell>
        </row>
        <row r="57">
          <cell r="E57">
            <v>1.2725264578328792E-3</v>
          </cell>
        </row>
        <row r="58">
          <cell r="E58">
            <v>1.701289826752218E-2</v>
          </cell>
        </row>
        <row r="59">
          <cell r="E59">
            <v>5.7835514767731076E-3</v>
          </cell>
        </row>
      </sheetData>
      <sheetData sheetId="3">
        <row r="3">
          <cell r="J3">
            <v>3.027935991320857E-2</v>
          </cell>
        </row>
        <row r="4">
          <cell r="J4">
            <v>3.345086339390652E-5</v>
          </cell>
        </row>
        <row r="5">
          <cell r="J5">
            <v>7.2959045294277195E-4</v>
          </cell>
        </row>
        <row r="6">
          <cell r="J6">
            <v>7.6286050085887349E-3</v>
          </cell>
        </row>
        <row r="7">
          <cell r="J7">
            <v>1.0803724798842782E-3</v>
          </cell>
        </row>
        <row r="8">
          <cell r="J8">
            <v>7.313986077208209E-4</v>
          </cell>
        </row>
        <row r="9">
          <cell r="J9">
            <v>1.6715486845673991E-2</v>
          </cell>
        </row>
        <row r="10">
          <cell r="J10">
            <v>8.4531235873790795E-4</v>
          </cell>
        </row>
        <row r="11">
          <cell r="J11">
            <v>2.5684838622186059E-3</v>
          </cell>
        </row>
        <row r="12">
          <cell r="J12">
            <v>3.7433324292559446E-2</v>
          </cell>
        </row>
        <row r="13">
          <cell r="J13">
            <v>9.8273212186963206E-4</v>
          </cell>
        </row>
        <row r="14">
          <cell r="J14">
            <v>4.5511255763493359E-3</v>
          </cell>
        </row>
        <row r="15">
          <cell r="J15">
            <v>6.748033631678872E-3</v>
          </cell>
        </row>
        <row r="16">
          <cell r="J16">
            <v>4.7554470662688727E-4</v>
          </cell>
        </row>
        <row r="17">
          <cell r="J17">
            <v>3.209113100081367E-2</v>
          </cell>
        </row>
        <row r="18">
          <cell r="J18">
            <v>4.7292288219871617E-3</v>
          </cell>
        </row>
        <row r="19">
          <cell r="J19">
            <v>2.1453756441551395E-3</v>
          </cell>
        </row>
        <row r="20">
          <cell r="J20">
            <v>6.699213452671549E-4</v>
          </cell>
        </row>
        <row r="21">
          <cell r="J21">
            <v>0.31304131633667842</v>
          </cell>
        </row>
        <row r="22">
          <cell r="J22">
            <v>5.3412892143567493E-3</v>
          </cell>
        </row>
        <row r="23">
          <cell r="J23">
            <v>3.1317240755808699E-3</v>
          </cell>
        </row>
        <row r="24">
          <cell r="J24">
            <v>4.2762860500858874E-4</v>
          </cell>
        </row>
        <row r="25">
          <cell r="J25">
            <v>2.695054696682036E-3</v>
          </cell>
        </row>
        <row r="26">
          <cell r="J26">
            <v>1.0565048368140312E-2</v>
          </cell>
        </row>
        <row r="27">
          <cell r="J27">
            <v>3.1371485399150169E-4</v>
          </cell>
        </row>
        <row r="28">
          <cell r="J28">
            <v>3.2998824699394269E-4</v>
          </cell>
        </row>
        <row r="29">
          <cell r="J29">
            <v>1.1322665220142844E-2</v>
          </cell>
        </row>
        <row r="30">
          <cell r="J30">
            <v>2.4464334147002984E-3</v>
          </cell>
        </row>
        <row r="31">
          <cell r="J31">
            <v>1.855166802278275E-3</v>
          </cell>
        </row>
        <row r="32">
          <cell r="J32">
            <v>6.4734653286321303E-2</v>
          </cell>
        </row>
        <row r="33">
          <cell r="J33">
            <v>4.8621281981737633E-3</v>
          </cell>
        </row>
        <row r="34">
          <cell r="J34">
            <v>4.5023053973420127E-4</v>
          </cell>
        </row>
        <row r="35">
          <cell r="J35">
            <v>6.3114546605189406E-2</v>
          </cell>
        </row>
        <row r="36">
          <cell r="J36">
            <v>3.9238766838441373E-2</v>
          </cell>
        </row>
        <row r="37">
          <cell r="J37">
            <v>1.2846939698038151E-3</v>
          </cell>
        </row>
        <row r="38">
          <cell r="J38">
            <v>6.2496157671096647E-2</v>
          </cell>
        </row>
        <row r="39">
          <cell r="J39">
            <v>7.6576258927764221E-2</v>
          </cell>
        </row>
        <row r="40">
          <cell r="J40">
            <v>1.531959135702016E-2</v>
          </cell>
        </row>
        <row r="41">
          <cell r="J41">
            <v>2.2578428713497876E-2</v>
          </cell>
        </row>
        <row r="42">
          <cell r="J42">
            <v>6.1251243106409912E-3</v>
          </cell>
        </row>
        <row r="43">
          <cell r="J43">
            <v>8.9467498417864569E-3</v>
          </cell>
        </row>
        <row r="44">
          <cell r="J44">
            <v>1.1839797486664859E-2</v>
          </cell>
        </row>
        <row r="45">
          <cell r="J45">
            <v>2.6882741162643522E-2</v>
          </cell>
        </row>
        <row r="46">
          <cell r="J46">
            <v>6.0021697857336586E-3</v>
          </cell>
        </row>
        <row r="47">
          <cell r="J47">
            <v>5.4552029653738357E-3</v>
          </cell>
        </row>
        <row r="48">
          <cell r="J48">
            <v>7.142211373293554E-5</v>
          </cell>
        </row>
        <row r="49">
          <cell r="J49">
            <v>1.3986077208209022E-3</v>
          </cell>
        </row>
        <row r="50">
          <cell r="J50">
            <v>7.7280535213814306E-3</v>
          </cell>
        </row>
        <row r="51">
          <cell r="J51">
            <v>8.1846126028388023E-3</v>
          </cell>
        </row>
        <row r="52">
          <cell r="J52">
            <v>1.6211915739987343E-2</v>
          </cell>
        </row>
        <row r="53">
          <cell r="J53">
            <v>3.0295633306211011E-3</v>
          </cell>
        </row>
        <row r="54">
          <cell r="J54">
            <v>2.0911310008136699E-3</v>
          </cell>
        </row>
        <row r="55">
          <cell r="J55">
            <v>4.3576530150980927E-4</v>
          </cell>
        </row>
        <row r="56">
          <cell r="J56">
            <v>1.9302052255673087E-2</v>
          </cell>
        </row>
        <row r="57">
          <cell r="J57">
            <v>1.2367778681855166E-3</v>
          </cell>
        </row>
        <row r="58">
          <cell r="J58">
            <v>1.5963294458005605E-2</v>
          </cell>
        </row>
        <row r="59">
          <cell r="J59">
            <v>6.5310550583129916E-3</v>
          </cell>
        </row>
      </sheetData>
      <sheetData sheetId="4">
        <row r="5">
          <cell r="F5">
            <v>1.1733094724193571</v>
          </cell>
        </row>
        <row r="6">
          <cell r="F6">
            <v>0.90460550010772867</v>
          </cell>
        </row>
        <row r="7">
          <cell r="F7">
            <v>0.96729188868321758</v>
          </cell>
        </row>
        <row r="8">
          <cell r="F8">
            <v>0.86610243577923329</v>
          </cell>
        </row>
        <row r="9">
          <cell r="F9">
            <v>0.9437650288074253</v>
          </cell>
        </row>
        <row r="10">
          <cell r="F10">
            <v>0.83604939588164595</v>
          </cell>
        </row>
        <row r="11">
          <cell r="F11">
            <v>1.1777092781536223</v>
          </cell>
        </row>
        <row r="12">
          <cell r="F12">
            <v>0.83284090402199262</v>
          </cell>
        </row>
        <row r="13">
          <cell r="F13">
            <v>1.0672656520685662</v>
          </cell>
        </row>
        <row r="14">
          <cell r="F14">
            <v>0.83576507003989797</v>
          </cell>
        </row>
        <row r="15">
          <cell r="F15">
            <v>0.82913488524524825</v>
          </cell>
        </row>
        <row r="16">
          <cell r="F16">
            <v>0.9269422836918757</v>
          </cell>
        </row>
        <row r="17">
          <cell r="F17">
            <v>0.77759214741485616</v>
          </cell>
        </row>
        <row r="18">
          <cell r="F18">
            <v>0.9653036308917049</v>
          </cell>
        </row>
        <row r="19">
          <cell r="F19">
            <v>0.79042967485756388</v>
          </cell>
        </row>
        <row r="20">
          <cell r="F20">
            <v>0.7974070108039315</v>
          </cell>
        </row>
        <row r="21">
          <cell r="F21">
            <v>0.87934961243151322</v>
          </cell>
        </row>
        <row r="22">
          <cell r="F22">
            <v>0.87317183210723803</v>
          </cell>
        </row>
        <row r="23">
          <cell r="F23">
            <v>1.200353491680896</v>
          </cell>
        </row>
        <row r="24">
          <cell r="F24">
            <v>0.82438362788087205</v>
          </cell>
        </row>
        <row r="25">
          <cell r="F25">
            <v>1.528339256895364</v>
          </cell>
        </row>
        <row r="26">
          <cell r="F26">
            <v>0.81413093589657715</v>
          </cell>
        </row>
        <row r="27">
          <cell r="F27">
            <v>0.94538031965732738</v>
          </cell>
        </row>
        <row r="28">
          <cell r="F28">
            <v>0.7904697557059237</v>
          </cell>
        </row>
        <row r="29">
          <cell r="F29">
            <v>0.75616462607408685</v>
          </cell>
        </row>
        <row r="30">
          <cell r="F30">
            <v>1.1682383373615322</v>
          </cell>
        </row>
        <row r="31">
          <cell r="F31">
            <v>1.1248452176754136</v>
          </cell>
        </row>
        <row r="32">
          <cell r="F32">
            <v>1.1700839254084392</v>
          </cell>
        </row>
        <row r="33">
          <cell r="F33">
            <v>1.0255867504212226</v>
          </cell>
        </row>
        <row r="34">
          <cell r="F34">
            <v>1.337553376030113</v>
          </cell>
        </row>
        <row r="35">
          <cell r="F35">
            <v>1.1366558778223337</v>
          </cell>
        </row>
        <row r="36">
          <cell r="F36">
            <v>0.89442933035319716</v>
          </cell>
        </row>
        <row r="37">
          <cell r="F37">
            <v>1.0303831369247987</v>
          </cell>
        </row>
        <row r="38">
          <cell r="F38">
            <v>0.97693049078750616</v>
          </cell>
        </row>
        <row r="39">
          <cell r="F39">
            <v>1.0977262403565604</v>
          </cell>
        </row>
        <row r="40">
          <cell r="F40">
            <v>0.98125891902257356</v>
          </cell>
        </row>
        <row r="41">
          <cell r="F41">
            <v>1.1438410045138312</v>
          </cell>
        </row>
        <row r="42">
          <cell r="F42">
            <v>1.3602646262059919</v>
          </cell>
        </row>
        <row r="43">
          <cell r="F43">
            <v>0.9076270674365593</v>
          </cell>
        </row>
        <row r="44">
          <cell r="F44">
            <v>1.0711595570220553</v>
          </cell>
        </row>
        <row r="45">
          <cell r="F45">
            <v>1.4824280019632914</v>
          </cell>
        </row>
        <row r="46">
          <cell r="F46">
            <v>1.1150494015147712</v>
          </cell>
        </row>
        <row r="47">
          <cell r="F47">
            <v>1.3549209654156584</v>
          </cell>
        </row>
        <row r="48">
          <cell r="F48">
            <v>1.2510658669016386</v>
          </cell>
        </row>
        <row r="49">
          <cell r="F49">
            <v>0.91706547254023674</v>
          </cell>
        </row>
        <row r="50">
          <cell r="F50">
            <v>0.85961072192666421</v>
          </cell>
        </row>
        <row r="51">
          <cell r="F51">
            <v>0.81340444934339518</v>
          </cell>
        </row>
        <row r="52">
          <cell r="F52">
            <v>1.0682128357610661</v>
          </cell>
        </row>
        <row r="53">
          <cell r="F53">
            <v>1.0979405459192104</v>
          </cell>
        </row>
        <row r="54">
          <cell r="F54">
            <v>0.87613999467311376</v>
          </cell>
        </row>
        <row r="55">
          <cell r="F55">
            <v>0.84375588693571013</v>
          </cell>
        </row>
        <row r="56">
          <cell r="F56">
            <v>0.8193124167320136</v>
          </cell>
        </row>
        <row r="57">
          <cell r="F57">
            <v>0.8785812666685342</v>
          </cell>
        </row>
        <row r="58">
          <cell r="F58">
            <v>0.75694439383253287</v>
          </cell>
        </row>
        <row r="59">
          <cell r="F59">
            <v>0.91835046545152221</v>
          </cell>
        </row>
        <row r="60">
          <cell r="F60">
            <v>1.184955331763383</v>
          </cell>
        </row>
        <row r="61">
          <cell r="F61">
            <v>1.0324204081174673</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6"/>
  <sheetViews>
    <sheetView zoomScale="115" zoomScaleNormal="115" workbookViewId="0">
      <pane ySplit="4" topLeftCell="A5" activePane="bottomLeft" state="frozen"/>
      <selection pane="bottomLeft" activeCell="C10" sqref="C10"/>
    </sheetView>
  </sheetViews>
  <sheetFormatPr defaultColWidth="11.42578125" defaultRowHeight="12.75" x14ac:dyDescent="0.2"/>
  <cols>
    <col min="1" max="1" width="13.7109375" style="5" bestFit="1" customWidth="1"/>
    <col min="2" max="2" width="11.7109375" style="5" bestFit="1" customWidth="1"/>
    <col min="3" max="3" width="10.5703125" style="5" bestFit="1" customWidth="1"/>
    <col min="4" max="5" width="11.7109375" style="5" bestFit="1" customWidth="1"/>
    <col min="6" max="6" width="12.28515625" style="5" bestFit="1" customWidth="1"/>
    <col min="7" max="9" width="11.7109375" style="5" bestFit="1" customWidth="1"/>
    <col min="10" max="10" width="2.85546875" style="5" customWidth="1"/>
    <col min="11" max="11" width="13.7109375" style="8" bestFit="1" customWidth="1"/>
    <col min="12" max="12" width="11.7109375" style="5" bestFit="1" customWidth="1"/>
    <col min="13" max="13" width="9.5703125" style="5" bestFit="1" customWidth="1"/>
    <col min="14" max="14" width="12.140625" style="5" bestFit="1" customWidth="1"/>
    <col min="15" max="16" width="11.7109375" style="5" bestFit="1" customWidth="1"/>
    <col min="17" max="18" width="2.85546875" style="8" customWidth="1"/>
    <col min="19" max="19" width="13.7109375" style="8" bestFit="1" customWidth="1"/>
    <col min="20" max="20" width="11.7109375" style="5" bestFit="1" customWidth="1"/>
    <col min="21" max="21" width="9.5703125" style="5" bestFit="1" customWidth="1"/>
    <col min="22" max="22" width="12.42578125" style="5" customWidth="1"/>
    <col min="23" max="23" width="11.7109375" style="5" bestFit="1" customWidth="1"/>
    <col min="24" max="24" width="12.42578125" style="5" hidden="1" customWidth="1"/>
    <col min="25" max="25" width="11.7109375" style="5" bestFit="1" customWidth="1"/>
    <col min="26" max="26" width="12.42578125" style="5" customWidth="1"/>
    <col min="27" max="27" width="11.7109375" style="5" bestFit="1" customWidth="1"/>
    <col min="28" max="29" width="12.28515625" style="5" bestFit="1" customWidth="1"/>
    <col min="30" max="30" width="5" style="5" customWidth="1"/>
    <col min="31" max="31" width="13.7109375" style="5" bestFit="1" customWidth="1"/>
    <col min="32" max="34" width="11.28515625" style="5" bestFit="1" customWidth="1"/>
    <col min="35" max="36" width="10.5703125" style="5" bestFit="1" customWidth="1"/>
    <col min="37" max="37" width="15.5703125" style="5" bestFit="1" customWidth="1"/>
    <col min="38" max="16384" width="11.42578125" style="5"/>
  </cols>
  <sheetData>
    <row r="1" spans="1:37" ht="12.95" customHeight="1" x14ac:dyDescent="0.2">
      <c r="A1" s="211" t="s">
        <v>0</v>
      </c>
      <c r="B1" s="212"/>
      <c r="C1" s="212"/>
      <c r="D1" s="212"/>
      <c r="E1" s="212"/>
      <c r="F1" s="212"/>
      <c r="G1" s="212"/>
      <c r="H1" s="212"/>
      <c r="I1" s="213"/>
      <c r="J1" s="2"/>
      <c r="K1" s="214" t="s">
        <v>0</v>
      </c>
      <c r="L1" s="215"/>
      <c r="M1" s="215"/>
      <c r="N1" s="215"/>
      <c r="O1" s="215"/>
      <c r="P1" s="215"/>
      <c r="Q1" s="216"/>
      <c r="R1" s="4"/>
      <c r="S1" s="211" t="s">
        <v>0</v>
      </c>
      <c r="T1" s="212"/>
      <c r="U1" s="212"/>
      <c r="V1" s="212"/>
      <c r="W1" s="212"/>
      <c r="X1" s="212"/>
      <c r="Y1" s="212"/>
      <c r="Z1" s="212"/>
      <c r="AA1" s="212"/>
      <c r="AB1" s="212"/>
      <c r="AC1" s="213"/>
      <c r="AD1" s="1"/>
      <c r="AE1" s="217" t="s">
        <v>141</v>
      </c>
      <c r="AF1" s="217"/>
      <c r="AG1" s="217"/>
      <c r="AH1" s="217"/>
      <c r="AI1" s="217"/>
      <c r="AJ1" s="217"/>
      <c r="AK1" s="217"/>
    </row>
    <row r="2" spans="1:37" s="8" customFormat="1" ht="20.100000000000001" customHeight="1" x14ac:dyDescent="0.2">
      <c r="A2" s="218" t="s">
        <v>1</v>
      </c>
      <c r="B2" s="219"/>
      <c r="C2" s="220" t="s">
        <v>2</v>
      </c>
      <c r="D2" s="220"/>
      <c r="E2" s="220"/>
      <c r="F2" s="220"/>
      <c r="G2" s="220"/>
      <c r="H2" s="220"/>
      <c r="I2" s="220"/>
      <c r="J2" s="6"/>
      <c r="K2" s="218" t="s">
        <v>1</v>
      </c>
      <c r="L2" s="219"/>
      <c r="M2" s="214" t="s">
        <v>3</v>
      </c>
      <c r="N2" s="215"/>
      <c r="O2" s="215"/>
      <c r="P2" s="215"/>
      <c r="Q2" s="216"/>
      <c r="R2" s="7"/>
      <c r="S2" s="218" t="s">
        <v>1</v>
      </c>
      <c r="T2" s="219"/>
      <c r="U2" s="214" t="s">
        <v>4</v>
      </c>
      <c r="V2" s="215"/>
      <c r="W2" s="215"/>
      <c r="X2" s="215"/>
      <c r="Y2" s="215"/>
      <c r="Z2" s="215"/>
      <c r="AA2" s="215"/>
      <c r="AB2" s="215"/>
      <c r="AC2" s="216"/>
      <c r="AD2" s="3"/>
      <c r="AE2" s="217"/>
      <c r="AF2" s="217"/>
      <c r="AG2" s="217"/>
      <c r="AH2" s="217"/>
      <c r="AI2" s="217"/>
      <c r="AJ2" s="217"/>
      <c r="AK2" s="217"/>
    </row>
    <row r="3" spans="1:37" s="15" customFormat="1" ht="96.95" customHeight="1" x14ac:dyDescent="0.25">
      <c r="A3" s="9" t="s">
        <v>5</v>
      </c>
      <c r="B3" s="9" t="s">
        <v>6</v>
      </c>
      <c r="C3" s="9" t="s">
        <v>7</v>
      </c>
      <c r="D3" s="9" t="s">
        <v>8</v>
      </c>
      <c r="E3" s="9" t="s">
        <v>9</v>
      </c>
      <c r="F3" s="9" t="s">
        <v>10</v>
      </c>
      <c r="G3" s="9" t="s">
        <v>11</v>
      </c>
      <c r="H3" s="9" t="s">
        <v>12</v>
      </c>
      <c r="I3" s="9" t="s">
        <v>13</v>
      </c>
      <c r="J3" s="10"/>
      <c r="K3" s="9" t="s">
        <v>5</v>
      </c>
      <c r="L3" s="9" t="s">
        <v>6</v>
      </c>
      <c r="M3" s="11" t="s">
        <v>7</v>
      </c>
      <c r="N3" s="12" t="s">
        <v>14</v>
      </c>
      <c r="O3" s="12" t="s">
        <v>15</v>
      </c>
      <c r="P3" s="12" t="s">
        <v>16</v>
      </c>
      <c r="Q3" s="13"/>
      <c r="R3" s="10"/>
      <c r="S3" s="9" t="s">
        <v>5</v>
      </c>
      <c r="T3" s="14" t="s">
        <v>6</v>
      </c>
      <c r="U3" s="14" t="s">
        <v>7</v>
      </c>
      <c r="V3" s="9" t="s">
        <v>17</v>
      </c>
      <c r="W3" s="9" t="s">
        <v>18</v>
      </c>
      <c r="X3" s="9" t="s">
        <v>19</v>
      </c>
      <c r="Y3" s="9" t="s">
        <v>155</v>
      </c>
      <c r="Z3" s="9" t="s">
        <v>21</v>
      </c>
      <c r="AA3" s="9" t="s">
        <v>22</v>
      </c>
      <c r="AB3" s="9" t="s">
        <v>23</v>
      </c>
      <c r="AC3" s="9" t="s">
        <v>24</v>
      </c>
      <c r="AD3" s="9"/>
      <c r="AE3" s="9" t="s">
        <v>5</v>
      </c>
      <c r="AF3" s="208" t="s">
        <v>25</v>
      </c>
      <c r="AG3" s="209"/>
      <c r="AH3" s="209"/>
      <c r="AI3" s="210"/>
      <c r="AJ3" s="12" t="s">
        <v>26</v>
      </c>
      <c r="AK3" s="9" t="s">
        <v>142</v>
      </c>
    </row>
    <row r="4" spans="1:37" s="18" customFormat="1" ht="15" customHeight="1" x14ac:dyDescent="0.2">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v>1</v>
      </c>
      <c r="AF4" s="17">
        <v>2</v>
      </c>
      <c r="AG4" s="17">
        <v>3</v>
      </c>
      <c r="AH4" s="17">
        <v>4</v>
      </c>
      <c r="AI4" s="17">
        <v>5</v>
      </c>
      <c r="AJ4" s="19">
        <v>6</v>
      </c>
      <c r="AK4" s="17">
        <v>7</v>
      </c>
    </row>
    <row r="5" spans="1:37" s="8" customFormat="1" ht="15" customHeight="1" x14ac:dyDescent="0.2">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41</v>
      </c>
      <c r="AG5" s="17" t="s">
        <v>42</v>
      </c>
      <c r="AH5" s="17" t="s">
        <v>43</v>
      </c>
      <c r="AI5" s="29" t="s">
        <v>154</v>
      </c>
      <c r="AJ5" s="28" t="s">
        <v>45</v>
      </c>
      <c r="AK5" s="24" t="s">
        <v>46</v>
      </c>
    </row>
    <row r="6" spans="1:37" ht="18" customHeight="1" x14ac:dyDescent="0.2">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row>
    <row r="7" spans="1:37" ht="18" customHeight="1" x14ac:dyDescent="0.2">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row>
    <row r="8" spans="1:37" ht="18" customHeight="1" x14ac:dyDescent="0.2">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row>
    <row r="9" spans="1:37" ht="18" customHeight="1" x14ac:dyDescent="0.2">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row>
    <row r="10" spans="1:37" ht="18" customHeight="1" x14ac:dyDescent="0.2">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row>
    <row r="11" spans="1:37" ht="18" customHeight="1" x14ac:dyDescent="0.2">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row>
    <row r="12" spans="1:37" ht="18" customHeight="1" x14ac:dyDescent="0.2">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row>
    <row r="13" spans="1:37" ht="18" customHeight="1" x14ac:dyDescent="0.2">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row>
    <row r="14" spans="1:37" ht="18" customHeight="1" x14ac:dyDescent="0.2">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row>
    <row r="15" spans="1:37" ht="18" customHeight="1" x14ac:dyDescent="0.2">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row>
    <row r="16" spans="1:37" ht="18" customHeight="1" x14ac:dyDescent="0.2">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row>
    <row r="17" spans="1:37" ht="18" customHeight="1" x14ac:dyDescent="0.2">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row>
    <row r="18" spans="1:37" ht="18" customHeight="1" x14ac:dyDescent="0.2">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row>
    <row r="19" spans="1:37" ht="18" customHeight="1" x14ac:dyDescent="0.2">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row>
    <row r="20" spans="1:37" ht="18" customHeight="1" x14ac:dyDescent="0.2">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row>
    <row r="21" spans="1:37" ht="18" customHeight="1" x14ac:dyDescent="0.2">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row>
    <row r="22" spans="1:37" ht="18" customHeight="1" x14ac:dyDescent="0.2">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row>
    <row r="23" spans="1:37" ht="18" customHeight="1" x14ac:dyDescent="0.2">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row>
    <row r="24" spans="1:37" ht="18" customHeight="1" x14ac:dyDescent="0.2">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row>
    <row r="25" spans="1:37" ht="18" customHeight="1" x14ac:dyDescent="0.2">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row>
    <row r="26" spans="1:37" ht="18" customHeight="1" x14ac:dyDescent="0.2">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row>
    <row r="27" spans="1:37" ht="18" customHeight="1" x14ac:dyDescent="0.2">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row>
    <row r="28" spans="1:37" ht="18" customHeight="1" x14ac:dyDescent="0.2">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row>
    <row r="29" spans="1:37" ht="18" customHeight="1" x14ac:dyDescent="0.2">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row>
    <row r="30" spans="1:37" ht="18" customHeight="1" x14ac:dyDescent="0.2">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row>
    <row r="31" spans="1:37" ht="18" customHeight="1" x14ac:dyDescent="0.2">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row>
    <row r="32" spans="1:37" ht="18" customHeight="1" x14ac:dyDescent="0.2">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row>
    <row r="33" spans="1:37" ht="18" customHeight="1" x14ac:dyDescent="0.2">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row>
    <row r="34" spans="1:37" ht="18" customHeight="1" x14ac:dyDescent="0.2">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row>
    <row r="35" spans="1:37" ht="18" customHeight="1" x14ac:dyDescent="0.2">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row>
    <row r="36" spans="1:37" ht="18" customHeight="1" x14ac:dyDescent="0.2">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row>
    <row r="37" spans="1:37" ht="18" customHeight="1" x14ac:dyDescent="0.2">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row>
    <row r="38" spans="1:37" ht="18" customHeight="1" x14ac:dyDescent="0.2">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row>
    <row r="39" spans="1:37" ht="18" customHeight="1" x14ac:dyDescent="0.2">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row>
    <row r="40" spans="1:37" ht="18" customHeight="1" x14ac:dyDescent="0.2">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row>
    <row r="41" spans="1:37" ht="18" customHeight="1" x14ac:dyDescent="0.2">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row>
    <row r="42" spans="1:37" ht="18" customHeight="1" x14ac:dyDescent="0.2">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row>
    <row r="43" spans="1:37" ht="18" customHeight="1" x14ac:dyDescent="0.2">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row>
    <row r="44" spans="1:37" ht="18" customHeight="1" x14ac:dyDescent="0.2">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row>
    <row r="45" spans="1:37" ht="18" customHeight="1" x14ac:dyDescent="0.2">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row>
    <row r="46" spans="1:37" ht="18" customHeight="1" x14ac:dyDescent="0.2">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row>
    <row r="47" spans="1:37" ht="18" customHeight="1" x14ac:dyDescent="0.2">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row>
    <row r="48" spans="1:37" ht="18" customHeight="1" x14ac:dyDescent="0.2">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row>
    <row r="49" spans="1:37" ht="18" customHeight="1" x14ac:dyDescent="0.2">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row>
    <row r="50" spans="1:37" ht="18" customHeight="1" x14ac:dyDescent="0.2">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row>
    <row r="51" spans="1:37" ht="18" customHeight="1" x14ac:dyDescent="0.2">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row>
    <row r="52" spans="1:37" ht="18" customHeight="1" x14ac:dyDescent="0.2">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row>
    <row r="53" spans="1:37" ht="18" customHeight="1" x14ac:dyDescent="0.2">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row>
    <row r="54" spans="1:37" ht="18" customHeight="1" x14ac:dyDescent="0.2">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row>
    <row r="55" spans="1:37" ht="18" customHeight="1" x14ac:dyDescent="0.2">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row>
    <row r="56" spans="1:37" ht="18" customHeight="1" x14ac:dyDescent="0.2">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row>
    <row r="57" spans="1:37" ht="18" customHeight="1" x14ac:dyDescent="0.2">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row>
    <row r="58" spans="1:37" ht="18" customHeight="1" x14ac:dyDescent="0.2">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row>
    <row r="59" spans="1:37" ht="18" customHeight="1" x14ac:dyDescent="0.2">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row>
    <row r="60" spans="1:37" ht="18" customHeight="1" x14ac:dyDescent="0.2">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row>
    <row r="61" spans="1:37" ht="18" customHeight="1" x14ac:dyDescent="0.2">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row>
    <row r="62" spans="1:37" ht="18" customHeight="1" x14ac:dyDescent="0.2">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row>
    <row r="63" spans="1:37" ht="18" customHeight="1" x14ac:dyDescent="0.2">
      <c r="A63" s="173" t="s">
        <v>152</v>
      </c>
      <c r="B63" s="33"/>
      <c r="C63" s="34">
        <f>Resources!L9</f>
        <v>1.774105616306147E-3</v>
      </c>
      <c r="D63" s="34">
        <f>Resources!M9</f>
        <v>0</v>
      </c>
      <c r="E63" s="34">
        <f>Resources!N9</f>
        <v>0</v>
      </c>
      <c r="F63" s="34">
        <f>Resources!O9</f>
        <v>0</v>
      </c>
      <c r="G63" s="34">
        <f>Resources!P9</f>
        <v>0</v>
      </c>
      <c r="H63" s="34">
        <f>Resources!Q9</f>
        <v>0</v>
      </c>
      <c r="I63" s="34">
        <f>Resources!R9</f>
        <v>0</v>
      </c>
      <c r="J63" s="37"/>
      <c r="K63" s="173"/>
      <c r="L63" s="175"/>
      <c r="M63" s="176"/>
      <c r="N63" s="72"/>
      <c r="O63" s="72"/>
      <c r="P63" s="174"/>
      <c r="Q63" s="40"/>
      <c r="R63" s="37"/>
      <c r="S63" s="176"/>
      <c r="T63" s="73"/>
      <c r="U63" s="176"/>
      <c r="V63" s="177"/>
      <c r="W63" s="72"/>
      <c r="X63" s="37"/>
      <c r="Y63" s="37"/>
      <c r="Z63" s="72"/>
      <c r="AA63" s="37"/>
      <c r="AB63" s="72"/>
      <c r="AC63" s="178"/>
      <c r="AD63" s="179"/>
      <c r="AE63" s="173"/>
      <c r="AF63" s="180"/>
      <c r="AG63" s="180"/>
      <c r="AH63" s="180"/>
      <c r="AI63" s="37"/>
      <c r="AJ63" s="72"/>
      <c r="AK63" s="181"/>
    </row>
    <row r="64" spans="1:37" ht="18" customHeight="1" x14ac:dyDescent="0.2">
      <c r="A64" s="173"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73"/>
      <c r="L64" s="175"/>
      <c r="M64" s="176"/>
      <c r="N64" s="72"/>
      <c r="O64" s="72"/>
      <c r="P64" s="174"/>
      <c r="Q64" s="40"/>
      <c r="R64" s="37"/>
      <c r="S64" s="176"/>
      <c r="T64" s="73"/>
      <c r="U64" s="176"/>
      <c r="V64" s="177"/>
      <c r="W64" s="72"/>
      <c r="X64" s="37"/>
      <c r="Y64" s="37"/>
      <c r="Z64" s="72"/>
      <c r="AA64" s="37"/>
      <c r="AB64" s="72"/>
      <c r="AC64" s="178"/>
      <c r="AD64" s="179"/>
      <c r="AE64" s="173"/>
      <c r="AF64" s="180"/>
      <c r="AG64" s="180"/>
      <c r="AH64" s="180"/>
      <c r="AI64" s="37"/>
      <c r="AJ64" s="72"/>
      <c r="AK64" s="181"/>
    </row>
    <row r="65" spans="1:37" ht="18" customHeight="1" x14ac:dyDescent="0.2">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row>
    <row r="66" spans="1:37" x14ac:dyDescent="0.2">
      <c r="B66" s="33"/>
      <c r="C66" s="34"/>
    </row>
    <row r="67" spans="1:37" x14ac:dyDescent="0.2">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row>
    <row r="70" spans="1:37" x14ac:dyDescent="0.2">
      <c r="I70" s="8"/>
      <c r="J70" s="8"/>
      <c r="AC70" s="8"/>
      <c r="AD70" s="8"/>
    </row>
    <row r="71" spans="1:37" x14ac:dyDescent="0.2">
      <c r="I71" s="8"/>
      <c r="J71" s="8"/>
      <c r="AC71" s="8"/>
      <c r="AD71" s="8"/>
    </row>
    <row r="72" spans="1:37" x14ac:dyDescent="0.2">
      <c r="I72" s="8"/>
      <c r="J72" s="8"/>
      <c r="AC72" s="8"/>
      <c r="AD72" s="8"/>
    </row>
    <row r="73" spans="1:37" x14ac:dyDescent="0.2">
      <c r="I73" s="8"/>
      <c r="J73" s="8"/>
      <c r="AC73" s="8"/>
      <c r="AD73" s="8"/>
    </row>
    <row r="74" spans="1:37" x14ac:dyDescent="0.2">
      <c r="I74" s="8"/>
      <c r="J74" s="8"/>
      <c r="AC74" s="8"/>
      <c r="AD74" s="8"/>
    </row>
    <row r="75" spans="1:37" x14ac:dyDescent="0.2">
      <c r="I75" s="8"/>
      <c r="J75" s="8"/>
      <c r="AC75" s="8"/>
      <c r="AD75" s="8"/>
    </row>
    <row r="76" spans="1:37" x14ac:dyDescent="0.2">
      <c r="I76" s="8"/>
      <c r="J76" s="8"/>
      <c r="AC76" s="8"/>
      <c r="AD76" s="8"/>
    </row>
  </sheetData>
  <mergeCells count="11">
    <mergeCell ref="AF3:AI3"/>
    <mergeCell ref="A1:I1"/>
    <mergeCell ref="K1:Q1"/>
    <mergeCell ref="S1:AC1"/>
    <mergeCell ref="AE1:AK2"/>
    <mergeCell ref="A2:B2"/>
    <mergeCell ref="C2:I2"/>
    <mergeCell ref="K2:L2"/>
    <mergeCell ref="M2:Q2"/>
    <mergeCell ref="S2:T2"/>
    <mergeCell ref="U2:AC2"/>
  </mergeCells>
  <pageMargins left="0.7" right="0.7" top="0.75" bottom="0.75" header="0.3" footer="0.3"/>
  <pageSetup scale="57"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zoomScale="80" zoomScaleNormal="80" workbookViewId="0"/>
  </sheetViews>
  <sheetFormatPr defaultColWidth="0" defaultRowHeight="15" zeroHeight="1" x14ac:dyDescent="0.25"/>
  <cols>
    <col min="1" max="1" width="95.7109375" customWidth="1"/>
    <col min="2" max="2" width="10.7109375" hidden="1" customWidth="1"/>
    <col min="3" max="16384" width="9.140625" hidden="1"/>
  </cols>
  <sheetData>
    <row r="1" spans="1:1" ht="31.5" x14ac:dyDescent="0.25">
      <c r="A1" s="207" t="s">
        <v>188</v>
      </c>
    </row>
    <row r="2" spans="1:1" ht="60" x14ac:dyDescent="0.25">
      <c r="A2" s="206" t="s">
        <v>187</v>
      </c>
    </row>
    <row r="3" spans="1:1" ht="30" x14ac:dyDescent="0.25">
      <c r="A3" s="206" t="s">
        <v>189</v>
      </c>
    </row>
    <row r="4" spans="1:1" ht="45" x14ac:dyDescent="0.25">
      <c r="A4" s="206" t="s">
        <v>196</v>
      </c>
    </row>
    <row r="5" spans="1:1" ht="60" x14ac:dyDescent="0.25">
      <c r="A5" s="206" t="s">
        <v>190</v>
      </c>
    </row>
    <row r="6" spans="1:1" ht="60" x14ac:dyDescent="0.25">
      <c r="A6" s="206" t="s">
        <v>191</v>
      </c>
    </row>
    <row r="7" spans="1:1" ht="45" x14ac:dyDescent="0.25">
      <c r="A7" s="206" t="s">
        <v>192</v>
      </c>
    </row>
    <row r="8" spans="1:1" ht="45" x14ac:dyDescent="0.25">
      <c r="A8" s="206" t="s">
        <v>193</v>
      </c>
    </row>
    <row r="9" spans="1:1" ht="45" x14ac:dyDescent="0.25">
      <c r="A9" s="206" t="s">
        <v>194</v>
      </c>
    </row>
    <row r="10" spans="1:1" ht="45" x14ac:dyDescent="0.25">
      <c r="A10" s="206" t="s">
        <v>195</v>
      </c>
    </row>
    <row r="11" spans="1:1" hidden="1" x14ac:dyDescent="0.25">
      <c r="A11" s="205"/>
    </row>
    <row r="12" spans="1:1" hidden="1" x14ac:dyDescent="0.25">
      <c r="A12" s="205"/>
    </row>
    <row r="13" spans="1:1" hidden="1" x14ac:dyDescent="0.25">
      <c r="A13" s="205"/>
    </row>
    <row r="14" spans="1:1" hidden="1" x14ac:dyDescent="0.25">
      <c r="A14" s="205"/>
    </row>
    <row r="15" spans="1:1" hidden="1" x14ac:dyDescent="0.25">
      <c r="A15" s="205"/>
    </row>
    <row r="16" spans="1:1" hidden="1" x14ac:dyDescent="0.25">
      <c r="A16" s="205"/>
    </row>
    <row r="17" spans="1:1" hidden="1" x14ac:dyDescent="0.25">
      <c r="A17" s="205"/>
    </row>
    <row r="18" spans="1:1" hidden="1" x14ac:dyDescent="0.25">
      <c r="A18" s="205"/>
    </row>
    <row r="19" spans="1:1" hidden="1" x14ac:dyDescent="0.25">
      <c r="A19" s="205"/>
    </row>
    <row r="20" spans="1:1" hidden="1" x14ac:dyDescent="0.2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5"/>
  <sheetViews>
    <sheetView tabSelected="1" zoomScale="80" zoomScaleNormal="80" workbookViewId="0">
      <selection activeCell="B5" sqref="B5:C5"/>
    </sheetView>
  </sheetViews>
  <sheetFormatPr defaultColWidth="0" defaultRowHeight="15" zeroHeight="1" x14ac:dyDescent="0.2"/>
  <cols>
    <col min="1" max="1" width="18.140625" style="199" bestFit="1" customWidth="1"/>
    <col min="2" max="2" width="14.42578125" style="199" bestFit="1" customWidth="1"/>
    <col min="3" max="3" width="14.140625" style="199" bestFit="1" customWidth="1"/>
    <col min="4" max="6" width="13" style="199" customWidth="1"/>
    <col min="7" max="7" width="15.42578125" style="199" bestFit="1" customWidth="1"/>
    <col min="8" max="9" width="13" style="199" customWidth="1"/>
    <col min="10" max="16384" width="13" style="189" hidden="1"/>
  </cols>
  <sheetData>
    <row r="1" spans="1:9" x14ac:dyDescent="0.2">
      <c r="A1" s="221" t="s">
        <v>145</v>
      </c>
      <c r="B1" s="221"/>
      <c r="C1" s="221"/>
      <c r="D1" s="221"/>
      <c r="E1" s="221"/>
      <c r="F1" s="221"/>
      <c r="G1" s="221"/>
      <c r="H1" s="221"/>
      <c r="I1" s="221"/>
    </row>
    <row r="2" spans="1:9" x14ac:dyDescent="0.2">
      <c r="A2" s="221"/>
      <c r="B2" s="221"/>
      <c r="C2" s="221"/>
      <c r="D2" s="221"/>
      <c r="E2" s="221"/>
      <c r="F2" s="221"/>
      <c r="G2" s="221"/>
      <c r="H2" s="221"/>
      <c r="I2" s="221"/>
    </row>
    <row r="3" spans="1:9" ht="15.75" x14ac:dyDescent="0.2">
      <c r="A3" s="222" t="s">
        <v>2</v>
      </c>
      <c r="B3" s="223"/>
      <c r="C3" s="223"/>
      <c r="D3" s="223"/>
      <c r="E3" s="223"/>
      <c r="F3" s="223"/>
      <c r="G3" s="223"/>
      <c r="H3" s="223"/>
      <c r="I3" s="224"/>
    </row>
    <row r="4" spans="1:9" ht="157.5" x14ac:dyDescent="0.2">
      <c r="A4" s="190" t="s">
        <v>5</v>
      </c>
      <c r="B4" s="190" t="s">
        <v>159</v>
      </c>
      <c r="C4" s="190" t="s">
        <v>160</v>
      </c>
      <c r="D4" s="190" t="s">
        <v>143</v>
      </c>
      <c r="E4" s="190" t="s">
        <v>144</v>
      </c>
      <c r="F4" s="190" t="s">
        <v>10</v>
      </c>
      <c r="G4" s="190" t="s">
        <v>11</v>
      </c>
      <c r="H4" s="190" t="s">
        <v>12</v>
      </c>
      <c r="I4" s="190" t="s">
        <v>13</v>
      </c>
    </row>
    <row r="5" spans="1:9" x14ac:dyDescent="0.2">
      <c r="A5" s="191"/>
      <c r="B5" s="191" t="s">
        <v>165</v>
      </c>
      <c r="C5" s="191" t="s">
        <v>166</v>
      </c>
      <c r="D5" s="191" t="s">
        <v>167</v>
      </c>
      <c r="E5" s="191" t="s">
        <v>168</v>
      </c>
      <c r="F5" s="191" t="s">
        <v>169</v>
      </c>
      <c r="G5" s="191" t="s">
        <v>170</v>
      </c>
      <c r="H5" s="191" t="s">
        <v>171</v>
      </c>
      <c r="I5" s="191" t="s">
        <v>172</v>
      </c>
    </row>
    <row r="6" spans="1:9" x14ac:dyDescent="0.2">
      <c r="A6" s="192"/>
      <c r="B6" s="193"/>
      <c r="C6" s="193"/>
      <c r="D6" s="193"/>
      <c r="E6" s="193" t="s">
        <v>182</v>
      </c>
      <c r="F6" s="193" t="s">
        <v>183</v>
      </c>
      <c r="G6" s="194" t="s">
        <v>184</v>
      </c>
      <c r="H6" s="194" t="s">
        <v>185</v>
      </c>
      <c r="I6" s="194" t="s">
        <v>186</v>
      </c>
    </row>
    <row r="7" spans="1:9" x14ac:dyDescent="0.2">
      <c r="A7" s="192" t="s">
        <v>47</v>
      </c>
      <c r="B7" s="195">
        <f>'[1]Allocation 2021-22'!I7</f>
        <v>3.9222623836715723E-2</v>
      </c>
      <c r="C7" s="195">
        <f>'[1]Allocation 2021-22'!J7</f>
        <v>4.4149598044596415E-2</v>
      </c>
      <c r="D7" s="195">
        <f>IF(B7&gt;C7,B7,0)</f>
        <v>0</v>
      </c>
      <c r="E7" s="195">
        <f>D7*0.2</f>
        <v>0</v>
      </c>
      <c r="F7" s="195">
        <f>D7-E7</f>
        <v>0</v>
      </c>
      <c r="G7" s="195">
        <f>IF(E7&gt;0,B7/C7,0)</f>
        <v>0</v>
      </c>
      <c r="H7" s="195">
        <f>G7*E7</f>
        <v>0</v>
      </c>
      <c r="I7" s="196">
        <f>ROUND(F7+H7,6)</f>
        <v>0</v>
      </c>
    </row>
    <row r="8" spans="1:9" x14ac:dyDescent="0.2">
      <c r="A8" s="197" t="s">
        <v>48</v>
      </c>
      <c r="B8" s="195">
        <f>'[1]Allocation 2021-22'!I8</f>
        <v>2.7156407631255887E-5</v>
      </c>
      <c r="C8" s="195">
        <f>'[1]Allocation 2021-22'!J8</f>
        <v>3.6283464150780481E-4</v>
      </c>
      <c r="D8" s="195">
        <f t="shared" ref="D8:D63" si="0">IF(B8&gt;C8,B8,0)</f>
        <v>0</v>
      </c>
      <c r="E8" s="195">
        <f t="shared" ref="E8:E63" si="1">D8*0.2</f>
        <v>0</v>
      </c>
      <c r="F8" s="195">
        <f t="shared" ref="F8:F63" si="2">D8-E8</f>
        <v>0</v>
      </c>
      <c r="G8" s="195">
        <f t="shared" ref="G8:G63" si="3">IF(E8&gt;0,B8/C8,0)</f>
        <v>0</v>
      </c>
      <c r="H8" s="195">
        <f>G8*E8</f>
        <v>0</v>
      </c>
      <c r="I8" s="196">
        <f>ROUND(F8+H8,6)</f>
        <v>0</v>
      </c>
    </row>
    <row r="9" spans="1:9" x14ac:dyDescent="0.2">
      <c r="A9" s="197" t="s">
        <v>49</v>
      </c>
      <c r="B9" s="195">
        <f>'[1]Allocation 2021-22'!I9</f>
        <v>7.2864991129343768E-4</v>
      </c>
      <c r="C9" s="195">
        <f>'[1]Allocation 2021-22'!J9</f>
        <v>9.6265325398831947E-4</v>
      </c>
      <c r="D9" s="195">
        <f t="shared" si="0"/>
        <v>0</v>
      </c>
      <c r="E9" s="195">
        <f t="shared" si="1"/>
        <v>0</v>
      </c>
      <c r="F9" s="195">
        <f t="shared" si="2"/>
        <v>0</v>
      </c>
      <c r="G9" s="195">
        <f t="shared" si="3"/>
        <v>0</v>
      </c>
      <c r="H9" s="195">
        <f>G9*E9</f>
        <v>0</v>
      </c>
      <c r="I9" s="196">
        <f t="shared" ref="I9:I63" si="4">ROUND(F9+H9,6)</f>
        <v>0</v>
      </c>
    </row>
    <row r="10" spans="1:9" x14ac:dyDescent="0.2">
      <c r="A10" s="192" t="s">
        <v>50</v>
      </c>
      <c r="B10" s="195">
        <f>'[1]Allocation 2021-22'!I10</f>
        <v>5.3237055087543891E-3</v>
      </c>
      <c r="C10" s="195">
        <f>'[1]Allocation 2021-22'!J10</f>
        <v>7.2920797965589073E-3</v>
      </c>
      <c r="D10" s="195">
        <f t="shared" si="0"/>
        <v>0</v>
      </c>
      <c r="E10" s="195">
        <f t="shared" si="1"/>
        <v>0</v>
      </c>
      <c r="F10" s="195">
        <f t="shared" si="2"/>
        <v>0</v>
      </c>
      <c r="G10" s="195">
        <f t="shared" si="3"/>
        <v>0</v>
      </c>
      <c r="H10" s="195">
        <f t="shared" ref="H10:H63" si="5">G10*E10</f>
        <v>0</v>
      </c>
      <c r="I10" s="196">
        <f t="shared" si="4"/>
        <v>0</v>
      </c>
    </row>
    <row r="11" spans="1:9" x14ac:dyDescent="0.2">
      <c r="A11" s="192" t="s">
        <v>51</v>
      </c>
      <c r="B11" s="195">
        <f>'[1]Allocation 2021-22'!I11</f>
        <v>9.7957252723637192E-4</v>
      </c>
      <c r="C11" s="195">
        <f>'[1]Allocation 2021-22'!J11</f>
        <v>1.1948050069823569E-3</v>
      </c>
      <c r="D11" s="195">
        <f t="shared" si="0"/>
        <v>0</v>
      </c>
      <c r="E11" s="195">
        <f t="shared" si="1"/>
        <v>0</v>
      </c>
      <c r="F11" s="195">
        <f t="shared" si="2"/>
        <v>0</v>
      </c>
      <c r="G11" s="195">
        <f t="shared" si="3"/>
        <v>0</v>
      </c>
      <c r="H11" s="195">
        <f t="shared" si="5"/>
        <v>0</v>
      </c>
      <c r="I11" s="196">
        <f t="shared" si="4"/>
        <v>0</v>
      </c>
    </row>
    <row r="12" spans="1:9" x14ac:dyDescent="0.2">
      <c r="A12" s="192" t="s">
        <v>52</v>
      </c>
      <c r="B12" s="195">
        <f>'[1]Allocation 2021-22'!I12</f>
        <v>5.3287432844705571E-4</v>
      </c>
      <c r="C12" s="195">
        <f>'[1]Allocation 2021-22'!J12</f>
        <v>9.5511728564122878E-4</v>
      </c>
      <c r="D12" s="195">
        <f t="shared" si="0"/>
        <v>0</v>
      </c>
      <c r="E12" s="195">
        <f t="shared" si="1"/>
        <v>0</v>
      </c>
      <c r="F12" s="195">
        <f t="shared" si="2"/>
        <v>0</v>
      </c>
      <c r="G12" s="195">
        <f t="shared" si="3"/>
        <v>0</v>
      </c>
      <c r="H12" s="195">
        <f t="shared" si="5"/>
        <v>0</v>
      </c>
      <c r="I12" s="196">
        <f t="shared" si="4"/>
        <v>0</v>
      </c>
    </row>
    <row r="13" spans="1:9" x14ac:dyDescent="0.2">
      <c r="A13" s="192" t="s">
        <v>53</v>
      </c>
      <c r="B13" s="195">
        <f>'[1]Allocation 2021-22'!I13</f>
        <v>2.6809070628310425E-2</v>
      </c>
      <c r="C13" s="195">
        <f>'[1]Allocation 2021-22'!J13</f>
        <v>2.5071803368910558E-2</v>
      </c>
      <c r="D13" s="195">
        <f t="shared" si="0"/>
        <v>2.6809070628310425E-2</v>
      </c>
      <c r="E13" s="195">
        <f t="shared" si="1"/>
        <v>5.3618141256620852E-3</v>
      </c>
      <c r="F13" s="195">
        <f t="shared" si="2"/>
        <v>2.1447256502648341E-2</v>
      </c>
      <c r="G13" s="195">
        <f t="shared" si="3"/>
        <v>1.0692916753469002</v>
      </c>
      <c r="H13" s="195">
        <f t="shared" si="5"/>
        <v>5.7333432093278859E-3</v>
      </c>
      <c r="I13" s="196">
        <f t="shared" si="4"/>
        <v>2.7181E-2</v>
      </c>
    </row>
    <row r="14" spans="1:9" x14ac:dyDescent="0.2">
      <c r="A14" s="192" t="s">
        <v>54</v>
      </c>
      <c r="B14" s="195">
        <f>'[1]Allocation 2021-22'!I14</f>
        <v>6.7220413995985721E-4</v>
      </c>
      <c r="C14" s="195">
        <f>'[1]Allocation 2021-22'!J14</f>
        <v>1.1724519476918177E-3</v>
      </c>
      <c r="D14" s="195">
        <f t="shared" si="0"/>
        <v>0</v>
      </c>
      <c r="E14" s="195">
        <f t="shared" si="1"/>
        <v>0</v>
      </c>
      <c r="F14" s="195">
        <f t="shared" si="2"/>
        <v>0</v>
      </c>
      <c r="G14" s="195">
        <f t="shared" si="3"/>
        <v>0</v>
      </c>
      <c r="H14" s="195">
        <f t="shared" si="5"/>
        <v>0</v>
      </c>
      <c r="I14" s="196">
        <f t="shared" si="4"/>
        <v>0</v>
      </c>
    </row>
    <row r="15" spans="1:9" x14ac:dyDescent="0.2">
      <c r="A15" s="192" t="s">
        <v>55</v>
      </c>
      <c r="B15" s="195">
        <f>'[1]Allocation 2021-22'!I15</f>
        <v>3.8796276177637174E-3</v>
      </c>
      <c r="C15" s="195">
        <f>'[1]Allocation 2021-22'!J15</f>
        <v>3.2627370487291513E-3</v>
      </c>
      <c r="D15" s="195">
        <f t="shared" si="0"/>
        <v>3.8796276177637174E-3</v>
      </c>
      <c r="E15" s="195">
        <f t="shared" si="1"/>
        <v>7.7592552355274349E-4</v>
      </c>
      <c r="F15" s="195">
        <f t="shared" si="2"/>
        <v>3.1037020942109739E-3</v>
      </c>
      <c r="G15" s="195">
        <f t="shared" si="3"/>
        <v>1.1890714942152165</v>
      </c>
      <c r="H15" s="195">
        <f t="shared" si="5"/>
        <v>9.2263092169058488E-4</v>
      </c>
      <c r="I15" s="196">
        <f t="shared" si="4"/>
        <v>4.0260000000000001E-3</v>
      </c>
    </row>
    <row r="16" spans="1:9" x14ac:dyDescent="0.2">
      <c r="A16" s="192" t="s">
        <v>56</v>
      </c>
      <c r="B16" s="195">
        <f>'[1]Allocation 2021-22'!I16</f>
        <v>2.7248206240268042E-2</v>
      </c>
      <c r="C16" s="195">
        <f>'[1]Allocation 2021-22'!J16</f>
        <v>2.7044108487515942E-2</v>
      </c>
      <c r="D16" s="195">
        <f t="shared" si="0"/>
        <v>2.7248206240268042E-2</v>
      </c>
      <c r="E16" s="195">
        <f t="shared" si="1"/>
        <v>5.4496412480536088E-3</v>
      </c>
      <c r="F16" s="195">
        <f t="shared" si="2"/>
        <v>2.1798564992214435E-2</v>
      </c>
      <c r="G16" s="195">
        <f t="shared" si="3"/>
        <v>1.007546847138493</v>
      </c>
      <c r="H16" s="195">
        <f t="shared" si="5"/>
        <v>5.4907688575122956E-3</v>
      </c>
      <c r="I16" s="196">
        <f t="shared" si="4"/>
        <v>2.7289000000000001E-2</v>
      </c>
    </row>
    <row r="17" spans="1:9" x14ac:dyDescent="0.2">
      <c r="A17" s="192" t="s">
        <v>57</v>
      </c>
      <c r="B17" s="195">
        <f>'[1]Allocation 2021-22'!I17</f>
        <v>7.4447912499701094E-4</v>
      </c>
      <c r="C17" s="195">
        <f>'[1]Allocation 2021-22'!J17</f>
        <v>1.1287996453163151E-3</v>
      </c>
      <c r="D17" s="195">
        <f t="shared" si="0"/>
        <v>0</v>
      </c>
      <c r="E17" s="195">
        <f t="shared" si="1"/>
        <v>0</v>
      </c>
      <c r="F17" s="195">
        <f t="shared" si="2"/>
        <v>0</v>
      </c>
      <c r="G17" s="195">
        <f t="shared" si="3"/>
        <v>0</v>
      </c>
      <c r="H17" s="195">
        <f t="shared" si="5"/>
        <v>0</v>
      </c>
      <c r="I17" s="196">
        <f t="shared" si="4"/>
        <v>0</v>
      </c>
    </row>
    <row r="18" spans="1:9" x14ac:dyDescent="0.2">
      <c r="A18" s="192" t="s">
        <v>58</v>
      </c>
      <c r="B18" s="195">
        <f>'[1]Allocation 2021-22'!I18</f>
        <v>3.4291654492664895E-3</v>
      </c>
      <c r="C18" s="195">
        <f>'[1]Allocation 2021-22'!J18</f>
        <v>4.3611074865243888E-3</v>
      </c>
      <c r="D18" s="195">
        <f t="shared" si="0"/>
        <v>0</v>
      </c>
      <c r="E18" s="195">
        <f t="shared" si="1"/>
        <v>0</v>
      </c>
      <c r="F18" s="195">
        <f t="shared" si="2"/>
        <v>0</v>
      </c>
      <c r="G18" s="195">
        <f t="shared" si="3"/>
        <v>0</v>
      </c>
      <c r="H18" s="195">
        <f t="shared" si="5"/>
        <v>0</v>
      </c>
      <c r="I18" s="196">
        <f t="shared" si="4"/>
        <v>0</v>
      </c>
    </row>
    <row r="19" spans="1:9" x14ac:dyDescent="0.2">
      <c r="A19" s="192" t="s">
        <v>59</v>
      </c>
      <c r="B19" s="195">
        <f>'[1]Allocation 2021-22'!I19</f>
        <v>4.8311553621157542E-3</v>
      </c>
      <c r="C19" s="195">
        <f>'[1]Allocation 2021-22'!J19</f>
        <v>5.9453511455427217E-3</v>
      </c>
      <c r="D19" s="195">
        <f t="shared" si="0"/>
        <v>0</v>
      </c>
      <c r="E19" s="195">
        <f t="shared" si="1"/>
        <v>0</v>
      </c>
      <c r="F19" s="195">
        <f t="shared" si="2"/>
        <v>0</v>
      </c>
      <c r="G19" s="195">
        <f t="shared" si="3"/>
        <v>0</v>
      </c>
      <c r="H19" s="195">
        <f t="shared" si="5"/>
        <v>0</v>
      </c>
      <c r="I19" s="196">
        <f t="shared" si="4"/>
        <v>0</v>
      </c>
    </row>
    <row r="20" spans="1:9" x14ac:dyDescent="0.2">
      <c r="A20" s="192" t="s">
        <v>60</v>
      </c>
      <c r="B20" s="195">
        <f>'[1]Allocation 2021-22'!I20</f>
        <v>3.9449263533012047E-4</v>
      </c>
      <c r="C20" s="195">
        <f>'[1]Allocation 2021-22'!J20</f>
        <v>8.5891293076183531E-4</v>
      </c>
      <c r="D20" s="195">
        <f t="shared" si="0"/>
        <v>0</v>
      </c>
      <c r="E20" s="195">
        <f t="shared" si="1"/>
        <v>0</v>
      </c>
      <c r="F20" s="195">
        <f t="shared" si="2"/>
        <v>0</v>
      </c>
      <c r="G20" s="195">
        <f t="shared" si="3"/>
        <v>0</v>
      </c>
      <c r="H20" s="195">
        <f t="shared" si="5"/>
        <v>0</v>
      </c>
      <c r="I20" s="196">
        <f t="shared" si="4"/>
        <v>0</v>
      </c>
    </row>
    <row r="21" spans="1:9" x14ac:dyDescent="0.2">
      <c r="A21" s="192" t="s">
        <v>61</v>
      </c>
      <c r="B21" s="195">
        <f>'[1]Allocation 2021-22'!I21</f>
        <v>2.3594098252839216E-2</v>
      </c>
      <c r="C21" s="195">
        <f>'[1]Allocation 2021-22'!J21</f>
        <v>2.1766623925741829E-2</v>
      </c>
      <c r="D21" s="195">
        <f t="shared" si="0"/>
        <v>2.3594098252839216E-2</v>
      </c>
      <c r="E21" s="195">
        <f t="shared" si="1"/>
        <v>4.7188196505678435E-3</v>
      </c>
      <c r="F21" s="195">
        <f t="shared" si="2"/>
        <v>1.8875278602271374E-2</v>
      </c>
      <c r="G21" s="195">
        <f t="shared" si="3"/>
        <v>1.0839576377729467</v>
      </c>
      <c r="H21" s="195">
        <f t="shared" si="5"/>
        <v>5.1150006015060817E-3</v>
      </c>
      <c r="I21" s="196">
        <f t="shared" si="4"/>
        <v>2.3990000000000001E-2</v>
      </c>
    </row>
    <row r="22" spans="1:9" x14ac:dyDescent="0.2">
      <c r="A22" s="192" t="s">
        <v>62</v>
      </c>
      <c r="B22" s="195">
        <f>'[1]Allocation 2021-22'!I22</f>
        <v>3.7374740547042066E-3</v>
      </c>
      <c r="C22" s="195">
        <f>'[1]Allocation 2021-22'!J22</f>
        <v>3.378931170794945E-3</v>
      </c>
      <c r="D22" s="195">
        <f t="shared" si="0"/>
        <v>3.7374740547042066E-3</v>
      </c>
      <c r="E22" s="195">
        <f t="shared" si="1"/>
        <v>7.4749481094084141E-4</v>
      </c>
      <c r="F22" s="195">
        <f t="shared" si="2"/>
        <v>2.9899792437633652E-3</v>
      </c>
      <c r="G22" s="195">
        <f t="shared" si="3"/>
        <v>1.1061113310055704</v>
      </c>
      <c r="H22" s="195">
        <f t="shared" si="5"/>
        <v>8.2681248024953123E-4</v>
      </c>
      <c r="I22" s="196">
        <f t="shared" si="4"/>
        <v>3.8170000000000001E-3</v>
      </c>
    </row>
    <row r="23" spans="1:9" x14ac:dyDescent="0.2">
      <c r="A23" s="192" t="s">
        <v>63</v>
      </c>
      <c r="B23" s="195">
        <f>'[1]Allocation 2021-22'!I23</f>
        <v>1.6506396487107114E-3</v>
      </c>
      <c r="C23" s="195">
        <f>'[1]Allocation 2021-22'!J23</f>
        <v>2.307264447147558E-3</v>
      </c>
      <c r="D23" s="195">
        <f t="shared" si="0"/>
        <v>0</v>
      </c>
      <c r="E23" s="195">
        <f t="shared" si="1"/>
        <v>0</v>
      </c>
      <c r="F23" s="195">
        <f t="shared" si="2"/>
        <v>0</v>
      </c>
      <c r="G23" s="195">
        <f t="shared" si="3"/>
        <v>0</v>
      </c>
      <c r="H23" s="195">
        <f t="shared" si="5"/>
        <v>0</v>
      </c>
      <c r="I23" s="196">
        <f t="shared" si="4"/>
        <v>0</v>
      </c>
    </row>
    <row r="24" spans="1:9" x14ac:dyDescent="0.2">
      <c r="A24" s="192" t="s">
        <v>64</v>
      </c>
      <c r="B24" s="195">
        <f>'[1]Allocation 2021-22'!I24</f>
        <v>5.3125799299198512E-4</v>
      </c>
      <c r="C24" s="195">
        <f>'[1]Allocation 2021-22'!J24</f>
        <v>1.1017275792323006E-3</v>
      </c>
      <c r="D24" s="195">
        <f t="shared" si="0"/>
        <v>0</v>
      </c>
      <c r="E24" s="195">
        <f t="shared" si="1"/>
        <v>0</v>
      </c>
      <c r="F24" s="195">
        <f t="shared" si="2"/>
        <v>0</v>
      </c>
      <c r="G24" s="195">
        <f t="shared" si="3"/>
        <v>0</v>
      </c>
      <c r="H24" s="195">
        <f t="shared" si="5"/>
        <v>0</v>
      </c>
      <c r="I24" s="196">
        <f t="shared" si="4"/>
        <v>0</v>
      </c>
    </row>
    <row r="25" spans="1:9" x14ac:dyDescent="0.2">
      <c r="A25" s="192" t="s">
        <v>65</v>
      </c>
      <c r="B25" s="195">
        <f>'[1]Allocation 2021-22'!I25</f>
        <v>0.28019536870554357</v>
      </c>
      <c r="C25" s="195">
        <f>'[1]Allocation 2021-22'!J25</f>
        <v>0.30996702249989194</v>
      </c>
      <c r="D25" s="195">
        <f t="shared" si="0"/>
        <v>0</v>
      </c>
      <c r="E25" s="195">
        <f t="shared" si="1"/>
        <v>0</v>
      </c>
      <c r="F25" s="195">
        <f t="shared" si="2"/>
        <v>0</v>
      </c>
      <c r="G25" s="195">
        <f t="shared" si="3"/>
        <v>0</v>
      </c>
      <c r="H25" s="195">
        <f t="shared" si="5"/>
        <v>0</v>
      </c>
      <c r="I25" s="196">
        <f t="shared" si="4"/>
        <v>0</v>
      </c>
    </row>
    <row r="26" spans="1:9" x14ac:dyDescent="0.2">
      <c r="A26" s="192" t="s">
        <v>66</v>
      </c>
      <c r="B26" s="195">
        <f>'[1]Allocation 2021-22'!I26</f>
        <v>4.0687168901473681E-3</v>
      </c>
      <c r="C26" s="195">
        <f>'[1]Allocation 2021-22'!J26</f>
        <v>3.6627625550860092E-3</v>
      </c>
      <c r="D26" s="195">
        <f t="shared" si="0"/>
        <v>4.0687168901473681E-3</v>
      </c>
      <c r="E26" s="195">
        <f t="shared" si="1"/>
        <v>8.1374337802947363E-4</v>
      </c>
      <c r="F26" s="195">
        <f t="shared" si="2"/>
        <v>3.2549735121178945E-3</v>
      </c>
      <c r="G26" s="195">
        <f t="shared" si="3"/>
        <v>1.1108328287613571</v>
      </c>
      <c r="H26" s="195">
        <f t="shared" si="5"/>
        <v>9.0393285850230254E-4</v>
      </c>
      <c r="I26" s="196">
        <f t="shared" si="4"/>
        <v>4.1590000000000004E-3</v>
      </c>
    </row>
    <row r="27" spans="1:9" x14ac:dyDescent="0.2">
      <c r="A27" s="192" t="s">
        <v>67</v>
      </c>
      <c r="B27" s="195">
        <f>'[1]Allocation 2021-22'!I27</f>
        <v>6.6056701151178477E-3</v>
      </c>
      <c r="C27" s="195">
        <f>'[1]Allocation 2021-22'!J27</f>
        <v>6.4718670401347498E-3</v>
      </c>
      <c r="D27" s="195">
        <f t="shared" si="0"/>
        <v>6.6056701151178477E-3</v>
      </c>
      <c r="E27" s="195">
        <f t="shared" si="1"/>
        <v>1.3211340230235697E-3</v>
      </c>
      <c r="F27" s="195">
        <f t="shared" si="2"/>
        <v>5.2845360920942778E-3</v>
      </c>
      <c r="G27" s="195">
        <f t="shared" si="3"/>
        <v>1.020674571055513</v>
      </c>
      <c r="H27" s="195">
        <f t="shared" si="5"/>
        <v>1.3484479022564261E-3</v>
      </c>
      <c r="I27" s="196">
        <f t="shared" si="4"/>
        <v>6.633E-3</v>
      </c>
    </row>
    <row r="28" spans="1:9" x14ac:dyDescent="0.2">
      <c r="A28" s="192" t="s">
        <v>68</v>
      </c>
      <c r="B28" s="195">
        <f>'[1]Allocation 2021-22'!I28</f>
        <v>4.0848245767560829E-4</v>
      </c>
      <c r="C28" s="195">
        <f>'[1]Allocation 2021-22'!J28</f>
        <v>7.7591177006405777E-4</v>
      </c>
      <c r="D28" s="195">
        <f t="shared" si="0"/>
        <v>0</v>
      </c>
      <c r="E28" s="195">
        <f t="shared" si="1"/>
        <v>0</v>
      </c>
      <c r="F28" s="195">
        <f t="shared" si="2"/>
        <v>0</v>
      </c>
      <c r="G28" s="195">
        <f t="shared" si="3"/>
        <v>0</v>
      </c>
      <c r="H28" s="195">
        <f t="shared" si="5"/>
        <v>0</v>
      </c>
      <c r="I28" s="196">
        <f t="shared" si="4"/>
        <v>0</v>
      </c>
    </row>
    <row r="29" spans="1:9" x14ac:dyDescent="0.2">
      <c r="A29" s="192" t="s">
        <v>69</v>
      </c>
      <c r="B29" s="195">
        <f>'[1]Allocation 2021-22'!I29</f>
        <v>2.2012317603524786E-3</v>
      </c>
      <c r="C29" s="195">
        <f>'[1]Allocation 2021-22'!J29</f>
        <v>3.3189015535306974E-3</v>
      </c>
      <c r="D29" s="195">
        <f t="shared" si="0"/>
        <v>0</v>
      </c>
      <c r="E29" s="195">
        <f t="shared" si="1"/>
        <v>0</v>
      </c>
      <c r="F29" s="195">
        <f t="shared" si="2"/>
        <v>0</v>
      </c>
      <c r="G29" s="195">
        <f t="shared" si="3"/>
        <v>0</v>
      </c>
      <c r="H29" s="195">
        <f t="shared" si="5"/>
        <v>0</v>
      </c>
      <c r="I29" s="196">
        <f t="shared" si="4"/>
        <v>0</v>
      </c>
    </row>
    <row r="30" spans="1:9" x14ac:dyDescent="0.2">
      <c r="A30" s="192" t="s">
        <v>70</v>
      </c>
      <c r="B30" s="195">
        <f>'[1]Allocation 2021-22'!I30</f>
        <v>7.7518125374712588E-3</v>
      </c>
      <c r="C30" s="195">
        <f>'[1]Allocation 2021-22'!J30</f>
        <v>8.0305364956872495E-3</v>
      </c>
      <c r="D30" s="195">
        <f t="shared" si="0"/>
        <v>0</v>
      </c>
      <c r="E30" s="195">
        <f t="shared" si="1"/>
        <v>0</v>
      </c>
      <c r="F30" s="195">
        <f t="shared" si="2"/>
        <v>0</v>
      </c>
      <c r="G30" s="195">
        <f t="shared" si="3"/>
        <v>0</v>
      </c>
      <c r="H30" s="195">
        <f t="shared" si="5"/>
        <v>0</v>
      </c>
      <c r="I30" s="196">
        <f t="shared" si="4"/>
        <v>0</v>
      </c>
    </row>
    <row r="31" spans="1:9" x14ac:dyDescent="0.2">
      <c r="A31" s="192" t="s">
        <v>71</v>
      </c>
      <c r="B31" s="195">
        <f>'[1]Allocation 2021-22'!I31</f>
        <v>2.2868303928897914E-4</v>
      </c>
      <c r="C31" s="195">
        <f>'[1]Allocation 2021-22'!J31</f>
        <v>6.1517978290906233E-4</v>
      </c>
      <c r="D31" s="195">
        <f t="shared" si="0"/>
        <v>0</v>
      </c>
      <c r="E31" s="195">
        <f t="shared" si="1"/>
        <v>0</v>
      </c>
      <c r="F31" s="195">
        <f t="shared" si="2"/>
        <v>0</v>
      </c>
      <c r="G31" s="195">
        <f t="shared" si="3"/>
        <v>0</v>
      </c>
      <c r="H31" s="195">
        <f t="shared" si="5"/>
        <v>0</v>
      </c>
      <c r="I31" s="196">
        <f t="shared" si="4"/>
        <v>0</v>
      </c>
    </row>
    <row r="32" spans="1:9" x14ac:dyDescent="0.2">
      <c r="A32" s="192" t="s">
        <v>72</v>
      </c>
      <c r="B32" s="195">
        <f>'[1]Allocation 2021-22'!I32</f>
        <v>3.0850539126182393E-4</v>
      </c>
      <c r="C32" s="195">
        <f>'[1]Allocation 2021-22'!J32</f>
        <v>5.4091241640437306E-4</v>
      </c>
      <c r="D32" s="195">
        <f t="shared" si="0"/>
        <v>0</v>
      </c>
      <c r="E32" s="195">
        <f t="shared" si="1"/>
        <v>0</v>
      </c>
      <c r="F32" s="195">
        <f t="shared" si="2"/>
        <v>0</v>
      </c>
      <c r="G32" s="195">
        <f t="shared" si="3"/>
        <v>0</v>
      </c>
      <c r="H32" s="195">
        <f t="shared" si="5"/>
        <v>0</v>
      </c>
      <c r="I32" s="196">
        <f t="shared" si="4"/>
        <v>0</v>
      </c>
    </row>
    <row r="33" spans="1:9" x14ac:dyDescent="0.2">
      <c r="A33" s="192" t="s">
        <v>73</v>
      </c>
      <c r="B33" s="195">
        <f>'[1]Allocation 2021-22'!I33</f>
        <v>1.1501006489127732E-2</v>
      </c>
      <c r="C33" s="195">
        <f>'[1]Allocation 2021-22'!J33</f>
        <v>1.1728905454285414E-2</v>
      </c>
      <c r="D33" s="195">
        <f t="shared" si="0"/>
        <v>0</v>
      </c>
      <c r="E33" s="195">
        <f t="shared" si="1"/>
        <v>0</v>
      </c>
      <c r="F33" s="195">
        <f t="shared" si="2"/>
        <v>0</v>
      </c>
      <c r="G33" s="195">
        <f t="shared" si="3"/>
        <v>0</v>
      </c>
      <c r="H33" s="195">
        <f t="shared" si="5"/>
        <v>0</v>
      </c>
      <c r="I33" s="196">
        <f t="shared" si="4"/>
        <v>0</v>
      </c>
    </row>
    <row r="34" spans="1:9" x14ac:dyDescent="0.2">
      <c r="A34" s="192" t="s">
        <v>74</v>
      </c>
      <c r="B34" s="195">
        <f>'[1]Allocation 2021-22'!I34</f>
        <v>3.0294879213007284E-3</v>
      </c>
      <c r="C34" s="195">
        <f>'[1]Allocation 2021-22'!J34</f>
        <v>3.7640377056161363E-3</v>
      </c>
      <c r="D34" s="195">
        <f t="shared" si="0"/>
        <v>0</v>
      </c>
      <c r="E34" s="195">
        <f t="shared" si="1"/>
        <v>0</v>
      </c>
      <c r="F34" s="195">
        <f t="shared" si="2"/>
        <v>0</v>
      </c>
      <c r="G34" s="195">
        <f t="shared" si="3"/>
        <v>0</v>
      </c>
      <c r="H34" s="195">
        <f t="shared" si="5"/>
        <v>0</v>
      </c>
      <c r="I34" s="196">
        <f t="shared" si="4"/>
        <v>0</v>
      </c>
    </row>
    <row r="35" spans="1:9" x14ac:dyDescent="0.2">
      <c r="A35" s="192" t="s">
        <v>75</v>
      </c>
      <c r="B35" s="195">
        <f>'[1]Allocation 2021-22'!I35</f>
        <v>2.1083289766352814E-3</v>
      </c>
      <c r="C35" s="195">
        <f>'[1]Allocation 2021-22'!J35</f>
        <v>2.6240656132855453E-3</v>
      </c>
      <c r="D35" s="195">
        <f t="shared" si="0"/>
        <v>0</v>
      </c>
      <c r="E35" s="195">
        <f t="shared" si="1"/>
        <v>0</v>
      </c>
      <c r="F35" s="195">
        <f t="shared" si="2"/>
        <v>0</v>
      </c>
      <c r="G35" s="195">
        <f t="shared" si="3"/>
        <v>0</v>
      </c>
      <c r="H35" s="195">
        <f t="shared" si="5"/>
        <v>0</v>
      </c>
      <c r="I35" s="196">
        <f t="shared" si="4"/>
        <v>0</v>
      </c>
    </row>
    <row r="36" spans="1:9" x14ac:dyDescent="0.2">
      <c r="A36" s="192" t="s">
        <v>76</v>
      </c>
      <c r="B36" s="195">
        <f>'[1]Allocation 2021-22'!I36</f>
        <v>7.7809106026298661E-2</v>
      </c>
      <c r="C36" s="195">
        <f>'[1]Allocation 2021-22'!J36</f>
        <v>6.0434793985042243E-2</v>
      </c>
      <c r="D36" s="195">
        <f t="shared" si="0"/>
        <v>7.7809106026298661E-2</v>
      </c>
      <c r="E36" s="195">
        <f t="shared" si="1"/>
        <v>1.5561821205259733E-2</v>
      </c>
      <c r="F36" s="195">
        <f t="shared" si="2"/>
        <v>6.2247284821038931E-2</v>
      </c>
      <c r="G36" s="195">
        <f t="shared" si="3"/>
        <v>1.2874885623926609</v>
      </c>
      <c r="H36" s="195">
        <f t="shared" si="5"/>
        <v>2.0035666811771477E-2</v>
      </c>
      <c r="I36" s="196">
        <f t="shared" si="4"/>
        <v>8.2282999999999995E-2</v>
      </c>
    </row>
    <row r="37" spans="1:9" x14ac:dyDescent="0.2">
      <c r="A37" s="192" t="s">
        <v>77</v>
      </c>
      <c r="B37" s="195">
        <f>'[1]Allocation 2021-22'!I37</f>
        <v>7.7275494686495881E-3</v>
      </c>
      <c r="C37" s="195">
        <f>'[1]Allocation 2021-22'!J37</f>
        <v>5.2214071380274254E-3</v>
      </c>
      <c r="D37" s="195">
        <f t="shared" si="0"/>
        <v>7.7275494686495881E-3</v>
      </c>
      <c r="E37" s="195">
        <f t="shared" si="1"/>
        <v>1.5455098937299178E-3</v>
      </c>
      <c r="F37" s="195">
        <f t="shared" si="2"/>
        <v>6.1820395749196703E-3</v>
      </c>
      <c r="G37" s="195">
        <f t="shared" si="3"/>
        <v>1.4799745096240375</v>
      </c>
      <c r="H37" s="195">
        <f t="shared" si="5"/>
        <v>2.2873152470920333E-3</v>
      </c>
      <c r="I37" s="196">
        <f t="shared" si="4"/>
        <v>8.4690000000000008E-3</v>
      </c>
    </row>
    <row r="38" spans="1:9" x14ac:dyDescent="0.2">
      <c r="A38" s="192" t="s">
        <v>78</v>
      </c>
      <c r="B38" s="195">
        <f>'[1]Allocation 2021-22'!I38</f>
        <v>3.7245449098788878E-4</v>
      </c>
      <c r="C38" s="195">
        <f>'[1]Allocation 2021-22'!J38</f>
        <v>1.0167529100259798E-3</v>
      </c>
      <c r="D38" s="195">
        <f t="shared" si="0"/>
        <v>0</v>
      </c>
      <c r="E38" s="195">
        <f t="shared" si="1"/>
        <v>0</v>
      </c>
      <c r="F38" s="195">
        <f t="shared" si="2"/>
        <v>0</v>
      </c>
      <c r="G38" s="195">
        <f t="shared" si="3"/>
        <v>0</v>
      </c>
      <c r="H38" s="195">
        <f t="shared" si="5"/>
        <v>0</v>
      </c>
      <c r="I38" s="196">
        <f t="shared" si="4"/>
        <v>0</v>
      </c>
    </row>
    <row r="39" spans="1:9" x14ac:dyDescent="0.2">
      <c r="A39" s="192" t="s">
        <v>79</v>
      </c>
      <c r="B39" s="195">
        <f>'[1]Allocation 2021-22'!I39</f>
        <v>5.817224390648907E-2</v>
      </c>
      <c r="C39" s="195">
        <f>'[1]Allocation 2021-22'!J39</f>
        <v>4.2356002042303623E-2</v>
      </c>
      <c r="D39" s="195">
        <f t="shared" si="0"/>
        <v>5.817224390648907E-2</v>
      </c>
      <c r="E39" s="195">
        <f t="shared" si="1"/>
        <v>1.1634448781297815E-2</v>
      </c>
      <c r="F39" s="195">
        <f t="shared" si="2"/>
        <v>4.6537795125191253E-2</v>
      </c>
      <c r="G39" s="195">
        <f t="shared" si="3"/>
        <v>1.3734120573605781</v>
      </c>
      <c r="H39" s="195">
        <f t="shared" si="5"/>
        <v>1.5978892236978504E-2</v>
      </c>
      <c r="I39" s="196">
        <f t="shared" si="4"/>
        <v>6.2517000000000003E-2</v>
      </c>
    </row>
    <row r="40" spans="1:9" x14ac:dyDescent="0.2">
      <c r="A40" s="192" t="s">
        <v>80</v>
      </c>
      <c r="B40" s="195">
        <f>'[1]Allocation 2021-22'!I40</f>
        <v>3.7323217799412632E-2</v>
      </c>
      <c r="C40" s="195">
        <f>'[1]Allocation 2021-22'!J40</f>
        <v>3.9470679724559303E-2</v>
      </c>
      <c r="D40" s="195">
        <f t="shared" si="0"/>
        <v>0</v>
      </c>
      <c r="E40" s="195">
        <f t="shared" si="1"/>
        <v>0</v>
      </c>
      <c r="F40" s="195">
        <f t="shared" si="2"/>
        <v>0</v>
      </c>
      <c r="G40" s="195">
        <f t="shared" si="3"/>
        <v>0</v>
      </c>
      <c r="H40" s="195">
        <f t="shared" si="5"/>
        <v>0</v>
      </c>
      <c r="I40" s="196">
        <f t="shared" si="4"/>
        <v>0</v>
      </c>
    </row>
    <row r="41" spans="1:9" x14ac:dyDescent="0.2">
      <c r="A41" s="192" t="s">
        <v>81</v>
      </c>
      <c r="B41" s="195">
        <f>'[1]Allocation 2021-22'!I41</f>
        <v>1.4565831359181166E-3</v>
      </c>
      <c r="C41" s="195">
        <f>'[1]Allocation 2021-22'!J41</f>
        <v>1.2971430218274682E-3</v>
      </c>
      <c r="D41" s="195">
        <f t="shared" si="0"/>
        <v>1.4565831359181166E-3</v>
      </c>
      <c r="E41" s="195">
        <f t="shared" si="1"/>
        <v>2.9131662718362336E-4</v>
      </c>
      <c r="F41" s="195">
        <f t="shared" si="2"/>
        <v>1.1652665087344932E-3</v>
      </c>
      <c r="G41" s="195">
        <f t="shared" si="3"/>
        <v>1.1229163719094157</v>
      </c>
      <c r="H41" s="195">
        <f t="shared" si="5"/>
        <v>3.2712421007392221E-4</v>
      </c>
      <c r="I41" s="196">
        <f t="shared" si="4"/>
        <v>1.4920000000000001E-3</v>
      </c>
    </row>
    <row r="42" spans="1:9" x14ac:dyDescent="0.2">
      <c r="A42" s="192" t="s">
        <v>82</v>
      </c>
      <c r="B42" s="195">
        <f>'[1]Allocation 2021-22'!I42</f>
        <v>5.3374148384825265E-2</v>
      </c>
      <c r="C42" s="195">
        <f>'[1]Allocation 2021-22'!J42</f>
        <v>4.8678995938940067E-2</v>
      </c>
      <c r="D42" s="195">
        <f t="shared" si="0"/>
        <v>5.3374148384825265E-2</v>
      </c>
      <c r="E42" s="195">
        <f t="shared" si="1"/>
        <v>1.0674829676965054E-2</v>
      </c>
      <c r="F42" s="195">
        <f t="shared" si="2"/>
        <v>4.2699318707860215E-2</v>
      </c>
      <c r="G42" s="195">
        <f t="shared" si="3"/>
        <v>1.0964513001002425</v>
      </c>
      <c r="H42" s="195">
        <f t="shared" si="5"/>
        <v>1.1704430877656985E-2</v>
      </c>
      <c r="I42" s="196">
        <f t="shared" si="4"/>
        <v>5.4404000000000001E-2</v>
      </c>
    </row>
    <row r="43" spans="1:9" x14ac:dyDescent="0.2">
      <c r="A43" s="192" t="s">
        <v>83</v>
      </c>
      <c r="B43" s="195">
        <f>'[1]Allocation 2021-22'!I43</f>
        <v>8.1636188000648785E-2</v>
      </c>
      <c r="C43" s="195">
        <f>'[1]Allocation 2021-22'!J43</f>
        <v>7.0656300165512012E-2</v>
      </c>
      <c r="D43" s="195">
        <f t="shared" si="0"/>
        <v>8.1636188000648785E-2</v>
      </c>
      <c r="E43" s="195">
        <f t="shared" si="1"/>
        <v>1.6327237600129756E-2</v>
      </c>
      <c r="F43" s="195">
        <f t="shared" si="2"/>
        <v>6.5308950400519025E-2</v>
      </c>
      <c r="G43" s="195">
        <f t="shared" si="3"/>
        <v>1.1553985675646254</v>
      </c>
      <c r="H43" s="195">
        <f t="shared" si="5"/>
        <v>1.8864466935477213E-2</v>
      </c>
      <c r="I43" s="196">
        <f t="shared" si="4"/>
        <v>8.4172999999999998E-2</v>
      </c>
    </row>
    <row r="44" spans="1:9" x14ac:dyDescent="0.2">
      <c r="A44" s="192" t="s">
        <v>84</v>
      </c>
      <c r="B44" s="195">
        <f>'[1]Allocation 2021-22'!I44</f>
        <v>2.3744868370671534E-2</v>
      </c>
      <c r="C44" s="195">
        <f>'[1]Allocation 2021-22'!J44</f>
        <v>3.3178857587642094E-2</v>
      </c>
      <c r="D44" s="195">
        <f t="shared" si="0"/>
        <v>0</v>
      </c>
      <c r="E44" s="195">
        <f t="shared" si="1"/>
        <v>0</v>
      </c>
      <c r="F44" s="195">
        <f t="shared" si="2"/>
        <v>0</v>
      </c>
      <c r="G44" s="195">
        <f t="shared" si="3"/>
        <v>0</v>
      </c>
      <c r="H44" s="195">
        <f t="shared" si="5"/>
        <v>0</v>
      </c>
      <c r="I44" s="196">
        <f t="shared" si="4"/>
        <v>0</v>
      </c>
    </row>
    <row r="45" spans="1:9" x14ac:dyDescent="0.2">
      <c r="A45" s="192" t="s">
        <v>85</v>
      </c>
      <c r="B45" s="195">
        <f>'[1]Allocation 2021-22'!I45</f>
        <v>1.8892515510586357E-2</v>
      </c>
      <c r="C45" s="195">
        <f>'[1]Allocation 2021-22'!J45</f>
        <v>1.7943185989093426E-2</v>
      </c>
      <c r="D45" s="195">
        <f t="shared" si="0"/>
        <v>1.8892515510586357E-2</v>
      </c>
      <c r="E45" s="195">
        <f t="shared" si="1"/>
        <v>3.7785031021172716E-3</v>
      </c>
      <c r="F45" s="195">
        <f t="shared" si="2"/>
        <v>1.5114012408469085E-2</v>
      </c>
      <c r="G45" s="195">
        <f t="shared" si="3"/>
        <v>1.0529075227816269</v>
      </c>
      <c r="H45" s="195">
        <f t="shared" si="5"/>
        <v>3.9784143410729889E-3</v>
      </c>
      <c r="I45" s="196">
        <f t="shared" si="4"/>
        <v>1.9092000000000001E-2</v>
      </c>
    </row>
    <row r="46" spans="1:9" x14ac:dyDescent="0.2">
      <c r="A46" s="192" t="s">
        <v>86</v>
      </c>
      <c r="B46" s="195">
        <f>'[1]Allocation 2021-22'!I46</f>
        <v>6.0633361719953285E-3</v>
      </c>
      <c r="C46" s="195">
        <f>'[1]Allocation 2021-22'!J46</f>
        <v>6.3655444118921956E-3</v>
      </c>
      <c r="D46" s="195">
        <f t="shared" si="0"/>
        <v>0</v>
      </c>
      <c r="E46" s="195">
        <f t="shared" si="1"/>
        <v>0</v>
      </c>
      <c r="F46" s="195">
        <f t="shared" si="2"/>
        <v>0</v>
      </c>
      <c r="G46" s="195">
        <f t="shared" si="3"/>
        <v>0</v>
      </c>
      <c r="H46" s="195">
        <f t="shared" si="5"/>
        <v>0</v>
      </c>
      <c r="I46" s="196">
        <f t="shared" si="4"/>
        <v>0</v>
      </c>
    </row>
    <row r="47" spans="1:9" x14ac:dyDescent="0.2">
      <c r="A47" s="192" t="s">
        <v>87</v>
      </c>
      <c r="B47" s="195">
        <f>'[1]Allocation 2021-22'!I47</f>
        <v>1.9679682830293282E-2</v>
      </c>
      <c r="C47" s="195">
        <f>'[1]Allocation 2021-22'!J47</f>
        <v>1.7184284122086953E-2</v>
      </c>
      <c r="D47" s="195">
        <f t="shared" si="0"/>
        <v>1.9679682830293282E-2</v>
      </c>
      <c r="E47" s="195">
        <f t="shared" si="1"/>
        <v>3.9359365660586567E-3</v>
      </c>
      <c r="F47" s="195">
        <f t="shared" si="2"/>
        <v>1.5743746264234627E-2</v>
      </c>
      <c r="G47" s="195">
        <f t="shared" si="3"/>
        <v>1.1452140042888952</v>
      </c>
      <c r="H47" s="195">
        <f t="shared" si="5"/>
        <v>4.507489675443118E-3</v>
      </c>
      <c r="I47" s="196">
        <f t="shared" si="4"/>
        <v>2.0251000000000002E-2</v>
      </c>
    </row>
    <row r="48" spans="1:9" x14ac:dyDescent="0.2">
      <c r="A48" s="192" t="s">
        <v>88</v>
      </c>
      <c r="B48" s="195">
        <f>'[1]Allocation 2021-22'!I48</f>
        <v>1.2498573249769891E-2</v>
      </c>
      <c r="C48" s="195">
        <f>'[1]Allocation 2021-22'!J48</f>
        <v>1.0026353171806553E-2</v>
      </c>
      <c r="D48" s="195">
        <f t="shared" si="0"/>
        <v>1.2498573249769891E-2</v>
      </c>
      <c r="E48" s="195">
        <f t="shared" si="1"/>
        <v>2.4997146499539783E-3</v>
      </c>
      <c r="F48" s="195">
        <f t="shared" si="2"/>
        <v>9.9988585998159133E-3</v>
      </c>
      <c r="G48" s="195">
        <f t="shared" si="3"/>
        <v>1.246572211810278</v>
      </c>
      <c r="H48" s="195">
        <f t="shared" si="5"/>
        <v>3.1160748200876856E-3</v>
      </c>
      <c r="I48" s="196">
        <f t="shared" si="4"/>
        <v>1.3115E-2</v>
      </c>
    </row>
    <row r="49" spans="1:9" x14ac:dyDescent="0.2">
      <c r="A49" s="192" t="s">
        <v>89</v>
      </c>
      <c r="B49" s="195">
        <f>'[1]Allocation 2021-22'!I49</f>
        <v>4.6811407190174376E-2</v>
      </c>
      <c r="C49" s="195">
        <f>'[1]Allocation 2021-22'!J49</f>
        <v>4.9518195513429439E-2</v>
      </c>
      <c r="D49" s="195">
        <f t="shared" si="0"/>
        <v>0</v>
      </c>
      <c r="E49" s="195">
        <f t="shared" si="1"/>
        <v>0</v>
      </c>
      <c r="F49" s="195">
        <f t="shared" si="2"/>
        <v>0</v>
      </c>
      <c r="G49" s="195">
        <f t="shared" si="3"/>
        <v>0</v>
      </c>
      <c r="H49" s="195">
        <f t="shared" si="5"/>
        <v>0</v>
      </c>
      <c r="I49" s="196">
        <f t="shared" si="4"/>
        <v>0</v>
      </c>
    </row>
    <row r="50" spans="1:9" x14ac:dyDescent="0.2">
      <c r="A50" s="192" t="s">
        <v>90</v>
      </c>
      <c r="B50" s="195">
        <f>'[1]Allocation 2021-22'!I50</f>
        <v>7.3334122553489201E-3</v>
      </c>
      <c r="C50" s="195">
        <f>'[1]Allocation 2021-22'!J50</f>
        <v>7.0309097877167314E-3</v>
      </c>
      <c r="D50" s="195">
        <f t="shared" si="0"/>
        <v>7.3334122553489201E-3</v>
      </c>
      <c r="E50" s="195">
        <f t="shared" si="1"/>
        <v>1.4666824510697841E-3</v>
      </c>
      <c r="F50" s="195">
        <f t="shared" si="2"/>
        <v>5.8667298042791357E-3</v>
      </c>
      <c r="G50" s="195">
        <f t="shared" si="3"/>
        <v>1.0430246549544231</v>
      </c>
      <c r="H50" s="195">
        <f t="shared" si="5"/>
        <v>1.5297859574547692E-3</v>
      </c>
      <c r="I50" s="196">
        <f t="shared" si="4"/>
        <v>7.3969999999999999E-3</v>
      </c>
    </row>
    <row r="51" spans="1:9" x14ac:dyDescent="0.2">
      <c r="A51" s="192" t="s">
        <v>91</v>
      </c>
      <c r="B51" s="195">
        <f>'[1]Allocation 2021-22'!I51</f>
        <v>4.333446964538008E-3</v>
      </c>
      <c r="C51" s="195">
        <f>'[1]Allocation 2021-22'!J51</f>
        <v>5.109454850184692E-3</v>
      </c>
      <c r="D51" s="195">
        <f t="shared" si="0"/>
        <v>0</v>
      </c>
      <c r="E51" s="195">
        <f t="shared" si="1"/>
        <v>0</v>
      </c>
      <c r="F51" s="195">
        <f>D51-E51</f>
        <v>0</v>
      </c>
      <c r="G51" s="195">
        <f t="shared" si="3"/>
        <v>0</v>
      </c>
      <c r="H51" s="195">
        <f t="shared" si="5"/>
        <v>0</v>
      </c>
      <c r="I51" s="196">
        <f>ROUND(F51+H51,6)</f>
        <v>0</v>
      </c>
    </row>
    <row r="52" spans="1:9" x14ac:dyDescent="0.2">
      <c r="A52" s="192" t="s">
        <v>92</v>
      </c>
      <c r="B52" s="195">
        <f>'[1]Allocation 2021-22'!I52</f>
        <v>6.9105169974404557E-5</v>
      </c>
      <c r="C52" s="195">
        <f>'[1]Allocation 2021-22'!J52</f>
        <v>4.3452038343492442E-4</v>
      </c>
      <c r="D52" s="195">
        <f t="shared" si="0"/>
        <v>0</v>
      </c>
      <c r="E52" s="195">
        <f t="shared" si="1"/>
        <v>0</v>
      </c>
      <c r="F52" s="195">
        <f t="shared" si="2"/>
        <v>0</v>
      </c>
      <c r="G52" s="195">
        <f t="shared" si="3"/>
        <v>0</v>
      </c>
      <c r="H52" s="195">
        <f t="shared" si="5"/>
        <v>0</v>
      </c>
      <c r="I52" s="196">
        <f t="shared" si="4"/>
        <v>0</v>
      </c>
    </row>
    <row r="53" spans="1:9" x14ac:dyDescent="0.2">
      <c r="A53" s="192" t="s">
        <v>93</v>
      </c>
      <c r="B53" s="195">
        <f>'[1]Allocation 2021-22'!I53</f>
        <v>1.0858042880184965E-3</v>
      </c>
      <c r="C53" s="195">
        <f>'[1]Allocation 2021-22'!J53</f>
        <v>1.5753522356484126E-3</v>
      </c>
      <c r="D53" s="195">
        <f t="shared" si="0"/>
        <v>0</v>
      </c>
      <c r="E53" s="195">
        <f t="shared" si="1"/>
        <v>0</v>
      </c>
      <c r="F53" s="195">
        <f t="shared" si="2"/>
        <v>0</v>
      </c>
      <c r="G53" s="195">
        <f t="shared" si="3"/>
        <v>0</v>
      </c>
      <c r="H53" s="195">
        <f t="shared" si="5"/>
        <v>0</v>
      </c>
      <c r="I53" s="196">
        <f t="shared" si="4"/>
        <v>0</v>
      </c>
    </row>
    <row r="54" spans="1:9" x14ac:dyDescent="0.2">
      <c r="A54" s="192" t="s">
        <v>94</v>
      </c>
      <c r="B54" s="195">
        <f>'[1]Allocation 2021-22'!I54</f>
        <v>9.3524395109089338E-3</v>
      </c>
      <c r="C54" s="195">
        <f>'[1]Allocation 2021-22'!J54</f>
        <v>1.0134609694547948E-2</v>
      </c>
      <c r="D54" s="195">
        <f t="shared" si="0"/>
        <v>0</v>
      </c>
      <c r="E54" s="195">
        <f t="shared" si="1"/>
        <v>0</v>
      </c>
      <c r="F54" s="195">
        <f t="shared" si="2"/>
        <v>0</v>
      </c>
      <c r="G54" s="195">
        <f t="shared" si="3"/>
        <v>0</v>
      </c>
      <c r="H54" s="195">
        <f t="shared" si="5"/>
        <v>0</v>
      </c>
      <c r="I54" s="196">
        <f t="shared" si="4"/>
        <v>0</v>
      </c>
    </row>
    <row r="55" spans="1:9" x14ac:dyDescent="0.2">
      <c r="A55" s="192" t="s">
        <v>95</v>
      </c>
      <c r="B55" s="195">
        <f>'[1]Allocation 2021-22'!I55</f>
        <v>1.071395521120941E-2</v>
      </c>
      <c r="C55" s="195">
        <f>'[1]Allocation 2021-22'!J55</f>
        <v>9.7302250127795382E-3</v>
      </c>
      <c r="D55" s="195">
        <f t="shared" si="0"/>
        <v>1.071395521120941E-2</v>
      </c>
      <c r="E55" s="195">
        <f t="shared" si="1"/>
        <v>2.1427910422418821E-3</v>
      </c>
      <c r="F55" s="195">
        <f t="shared" si="2"/>
        <v>8.5711641689675284E-3</v>
      </c>
      <c r="G55" s="195">
        <f t="shared" si="3"/>
        <v>1.1011004573006127</v>
      </c>
      <c r="H55" s="195">
        <f t="shared" si="5"/>
        <v>2.359428196512193E-3</v>
      </c>
      <c r="I55" s="196">
        <f t="shared" si="4"/>
        <v>1.0931E-2</v>
      </c>
    </row>
    <row r="56" spans="1:9" x14ac:dyDescent="0.2">
      <c r="A56" s="192" t="s">
        <v>96</v>
      </c>
      <c r="B56" s="195">
        <f>'[1]Allocation 2021-22'!I56</f>
        <v>1.3675332676053182E-2</v>
      </c>
      <c r="C56" s="195">
        <f>'[1]Allocation 2021-22'!J56</f>
        <v>1.3353121102561044E-2</v>
      </c>
      <c r="D56" s="195">
        <f t="shared" si="0"/>
        <v>1.3675332676053182E-2</v>
      </c>
      <c r="E56" s="195">
        <f t="shared" si="1"/>
        <v>2.7350665352106366E-3</v>
      </c>
      <c r="F56" s="195">
        <f t="shared" si="2"/>
        <v>1.0940266140842547E-2</v>
      </c>
      <c r="G56" s="195">
        <f t="shared" si="3"/>
        <v>1.02413005701194</v>
      </c>
      <c r="H56" s="195">
        <f t="shared" si="5"/>
        <v>2.8010638466367185E-3</v>
      </c>
      <c r="I56" s="196">
        <f t="shared" si="4"/>
        <v>1.3741E-2</v>
      </c>
    </row>
    <row r="57" spans="1:9" x14ac:dyDescent="0.2">
      <c r="A57" s="192" t="s">
        <v>103</v>
      </c>
      <c r="B57" s="195">
        <f>'[1]Allocation 2021-22'!I57</f>
        <v>4.3714253786283786E-3</v>
      </c>
      <c r="C57" s="195">
        <f>'[1]Allocation 2021-22'!J57</f>
        <v>5.0924586226489665E-3</v>
      </c>
      <c r="D57" s="195">
        <f>IF(B57&gt;C57,B57,0)</f>
        <v>0</v>
      </c>
      <c r="E57" s="195">
        <f>D57*0.2</f>
        <v>0</v>
      </c>
      <c r="F57" s="195">
        <f>D57-E57</f>
        <v>0</v>
      </c>
      <c r="G57" s="195">
        <f>IF(E57&gt;0,B57/C57,0)</f>
        <v>0</v>
      </c>
      <c r="H57" s="195">
        <f>G57*E57</f>
        <v>0</v>
      </c>
      <c r="I57" s="196">
        <f>ROUND(F57+H57,6)</f>
        <v>0</v>
      </c>
    </row>
    <row r="58" spans="1:9" x14ac:dyDescent="0.2">
      <c r="A58" s="192" t="s">
        <v>97</v>
      </c>
      <c r="B58" s="195">
        <f>'[1]Allocation 2021-22'!I58</f>
        <v>1.6653872196293407E-3</v>
      </c>
      <c r="C58" s="195">
        <f>'[1]Allocation 2021-22'!J58</f>
        <v>1.925385008185243E-3</v>
      </c>
      <c r="D58" s="195">
        <f t="shared" si="0"/>
        <v>0</v>
      </c>
      <c r="E58" s="195">
        <f t="shared" si="1"/>
        <v>0</v>
      </c>
      <c r="F58" s="195">
        <f t="shared" si="2"/>
        <v>0</v>
      </c>
      <c r="G58" s="195">
        <f t="shared" si="3"/>
        <v>0</v>
      </c>
      <c r="H58" s="195">
        <f t="shared" si="5"/>
        <v>0</v>
      </c>
      <c r="I58" s="196">
        <f t="shared" si="4"/>
        <v>0</v>
      </c>
    </row>
    <row r="59" spans="1:9" x14ac:dyDescent="0.2">
      <c r="A59" s="192" t="s">
        <v>98</v>
      </c>
      <c r="B59" s="195">
        <f>'[1]Allocation 2021-22'!I59</f>
        <v>3.1988454441567659E-4</v>
      </c>
      <c r="C59" s="195">
        <f>'[1]Allocation 2021-22'!J59</f>
        <v>7.3121549846163656E-4</v>
      </c>
      <c r="D59" s="195">
        <f t="shared" si="0"/>
        <v>0</v>
      </c>
      <c r="E59" s="195">
        <f t="shared" si="1"/>
        <v>0</v>
      </c>
      <c r="F59" s="195">
        <f t="shared" si="2"/>
        <v>0</v>
      </c>
      <c r="G59" s="195">
        <f t="shared" si="3"/>
        <v>0</v>
      </c>
      <c r="H59" s="195">
        <f t="shared" si="5"/>
        <v>0</v>
      </c>
      <c r="I59" s="196">
        <f t="shared" si="4"/>
        <v>0</v>
      </c>
    </row>
    <row r="60" spans="1:9" x14ac:dyDescent="0.2">
      <c r="A60" s="192" t="s">
        <v>99</v>
      </c>
      <c r="B60" s="195">
        <f>'[1]Allocation 2021-22'!I60</f>
        <v>1.3334830344366133E-2</v>
      </c>
      <c r="C60" s="195">
        <f>'[1]Allocation 2021-22'!J60</f>
        <v>1.4837449297279835E-2</v>
      </c>
      <c r="D60" s="195">
        <f t="shared" si="0"/>
        <v>0</v>
      </c>
      <c r="E60" s="195">
        <f t="shared" si="1"/>
        <v>0</v>
      </c>
      <c r="F60" s="195">
        <f t="shared" si="2"/>
        <v>0</v>
      </c>
      <c r="G60" s="195">
        <f t="shared" si="3"/>
        <v>0</v>
      </c>
      <c r="H60" s="195">
        <f t="shared" si="5"/>
        <v>0</v>
      </c>
      <c r="I60" s="196">
        <f t="shared" si="4"/>
        <v>0</v>
      </c>
    </row>
    <row r="61" spans="1:9" x14ac:dyDescent="0.2">
      <c r="A61" s="192" t="s">
        <v>100</v>
      </c>
      <c r="B61" s="195">
        <f>'[1]Allocation 2021-22'!I61</f>
        <v>1.1178568974729909E-3</v>
      </c>
      <c r="C61" s="195">
        <f>'[1]Allocation 2021-22'!J61</f>
        <v>1.3426260353713298E-3</v>
      </c>
      <c r="D61" s="195">
        <f t="shared" si="0"/>
        <v>0</v>
      </c>
      <c r="E61" s="195">
        <f t="shared" si="1"/>
        <v>0</v>
      </c>
      <c r="F61" s="195">
        <f t="shared" si="2"/>
        <v>0</v>
      </c>
      <c r="G61" s="195">
        <f t="shared" si="3"/>
        <v>0</v>
      </c>
      <c r="H61" s="195">
        <f t="shared" si="5"/>
        <v>0</v>
      </c>
      <c r="I61" s="196">
        <f t="shared" si="4"/>
        <v>0</v>
      </c>
    </row>
    <row r="62" spans="1:9" x14ac:dyDescent="0.2">
      <c r="A62" s="192" t="s">
        <v>101</v>
      </c>
      <c r="B62" s="195">
        <f>'[1]Allocation 2021-22'!I62</f>
        <v>1.8786908974015741E-2</v>
      </c>
      <c r="C62" s="195">
        <f>'[1]Allocation 2021-22'!J62</f>
        <v>1.7087925839530029E-2</v>
      </c>
      <c r="D62" s="195">
        <f t="shared" si="0"/>
        <v>1.8786908974015741E-2</v>
      </c>
      <c r="E62" s="195">
        <f t="shared" si="1"/>
        <v>3.7573817948031484E-3</v>
      </c>
      <c r="F62" s="195">
        <f t="shared" si="2"/>
        <v>1.5029527179212594E-2</v>
      </c>
      <c r="G62" s="195">
        <f t="shared" si="3"/>
        <v>1.0994259426474922</v>
      </c>
      <c r="H62" s="195">
        <f t="shared" si="5"/>
        <v>4.1309630216379775E-3</v>
      </c>
      <c r="I62" s="196">
        <f t="shared" si="4"/>
        <v>1.916E-2</v>
      </c>
    </row>
    <row r="63" spans="1:9" x14ac:dyDescent="0.2">
      <c r="A63" s="192" t="s">
        <v>102</v>
      </c>
      <c r="B63" s="195">
        <f>'[1]Allocation 2021-22'!I63</f>
        <v>5.5345880774412878E-3</v>
      </c>
      <c r="C63" s="195">
        <f>'[1]Allocation 2021-22'!J63</f>
        <v>4.4492408093817042E-3</v>
      </c>
      <c r="D63" s="195">
        <f t="shared" si="0"/>
        <v>5.5345880774412878E-3</v>
      </c>
      <c r="E63" s="195">
        <f t="shared" si="1"/>
        <v>1.1069176154882576E-3</v>
      </c>
      <c r="F63" s="195">
        <f t="shared" si="2"/>
        <v>4.4276704619530304E-3</v>
      </c>
      <c r="G63" s="195">
        <f t="shared" si="3"/>
        <v>1.2439398797590393</v>
      </c>
      <c r="H63" s="195">
        <f t="shared" si="5"/>
        <v>1.3769389655136257E-3</v>
      </c>
      <c r="I63" s="196">
        <f t="shared" si="4"/>
        <v>5.8050000000000003E-3</v>
      </c>
    </row>
    <row r="64" spans="1:9" x14ac:dyDescent="0.2">
      <c r="A64" s="198" t="s">
        <v>104</v>
      </c>
      <c r="B64" s="195">
        <f>SUM(B7:B63)</f>
        <v>1</v>
      </c>
      <c r="C64" s="195">
        <f>SUM(C7:C63)</f>
        <v>1.0000000000000002</v>
      </c>
      <c r="D64" s="195"/>
      <c r="E64" s="195"/>
      <c r="F64" s="195"/>
      <c r="G64" s="195"/>
      <c r="H64" s="195"/>
      <c r="I64" s="196">
        <f>SUM(I7:I63)</f>
        <v>0.49992500000000001</v>
      </c>
    </row>
    <row r="65" spans="2:9" ht="15.75" hidden="1" x14ac:dyDescent="0.25">
      <c r="B65" s="200"/>
      <c r="C65" s="201"/>
    </row>
    <row r="66" spans="2:9" hidden="1" x14ac:dyDescent="0.2">
      <c r="C66" s="201"/>
      <c r="D66" s="202"/>
      <c r="E66" s="202"/>
      <c r="F66" s="202"/>
      <c r="G66" s="202"/>
      <c r="H66" s="202"/>
      <c r="I66" s="203"/>
    </row>
    <row r="67" spans="2:9" hidden="1" x14ac:dyDescent="0.2"/>
    <row r="68" spans="2:9" hidden="1" x14ac:dyDescent="0.2"/>
    <row r="69" spans="2:9" hidden="1" x14ac:dyDescent="0.2">
      <c r="I69" s="204"/>
    </row>
    <row r="70" spans="2:9" hidden="1" x14ac:dyDescent="0.2">
      <c r="I70" s="204"/>
    </row>
    <row r="71" spans="2:9" hidden="1" x14ac:dyDescent="0.2">
      <c r="I71" s="204"/>
    </row>
    <row r="72" spans="2:9" hidden="1" x14ac:dyDescent="0.2">
      <c r="I72" s="204"/>
    </row>
    <row r="73" spans="2:9" hidden="1" x14ac:dyDescent="0.2">
      <c r="I73" s="204"/>
    </row>
    <row r="74" spans="2:9" hidden="1" x14ac:dyDescent="0.2">
      <c r="I74" s="204"/>
    </row>
    <row r="75" spans="2:9" hidden="1" x14ac:dyDescent="0.2">
      <c r="I75" s="204"/>
    </row>
  </sheetData>
  <mergeCells count="2">
    <mergeCell ref="A1:I2"/>
    <mergeCell ref="A3:I3"/>
  </mergeCells>
  <pageMargins left="0.7" right="0.7" top="0.75" bottom="0.75" header="0.3" footer="0.3"/>
  <pageSetup scale="74" fitToHeight="0" orientation="portrait" r:id="rId1"/>
  <headerFooter>
    <oddHeader>&amp;LEnclosure 7</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5"/>
  <sheetViews>
    <sheetView view="pageLayout" topLeftCell="K1" zoomScaleNormal="100" workbookViewId="0">
      <selection activeCell="AK8" sqref="AK8"/>
    </sheetView>
  </sheetViews>
  <sheetFormatPr defaultColWidth="11.42578125" defaultRowHeight="12.75" x14ac:dyDescent="0.2"/>
  <cols>
    <col min="1" max="1" width="13.7109375" style="5" hidden="1" customWidth="1"/>
    <col min="2" max="2" width="11.7109375" style="5" hidden="1" customWidth="1"/>
    <col min="3" max="3" width="9.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bestFit="1" customWidth="1"/>
    <col min="12" max="12" width="11.7109375" style="5" bestFit="1" customWidth="1"/>
    <col min="13" max="13" width="9.5703125" style="5" bestFit="1" customWidth="1"/>
    <col min="14" max="14" width="12.140625" style="5" bestFit="1" customWidth="1"/>
    <col min="15" max="15" width="13" style="5" customWidth="1"/>
    <col min="16" max="16" width="15.42578125" style="5" customWidth="1"/>
    <col min="17" max="17" width="2.85546875" style="8" hidden="1" customWidth="1"/>
    <col min="18" max="18" width="13.7109375" style="8" hidden="1" customWidth="1"/>
    <col min="19" max="19" width="11.7109375" style="5" hidden="1" customWidth="1"/>
    <col min="20" max="20" width="9.5703125" style="5" hidden="1" customWidth="1"/>
    <col min="21" max="21" width="12.42578125" style="5" hidden="1" customWidth="1"/>
    <col min="22" max="22" width="11.7109375" style="5" hidden="1" customWidth="1"/>
    <col min="23" max="23" width="12.42578125" style="5" hidden="1" customWidth="1"/>
    <col min="24" max="24" width="11.7109375" style="5" hidden="1" customWidth="1"/>
    <col min="25" max="25" width="12.42578125" style="5" hidden="1" customWidth="1"/>
    <col min="26" max="26" width="11.7109375" style="5" hidden="1" customWidth="1"/>
    <col min="27" max="28" width="12.28515625" style="5" hidden="1" customWidth="1"/>
    <col min="29" max="29" width="5" style="5" hidden="1" customWidth="1"/>
    <col min="30" max="30" width="13.7109375" style="5" hidden="1" customWidth="1"/>
    <col min="31" max="33" width="11.28515625" style="5" hidden="1" customWidth="1"/>
    <col min="34" max="35" width="10.5703125" style="5" hidden="1" customWidth="1"/>
    <col min="36" max="36" width="4" style="5" hidden="1" customWidth="1"/>
    <col min="37" max="16384" width="11.42578125" style="5"/>
  </cols>
  <sheetData>
    <row r="1" spans="1:37" ht="12.95" customHeight="1" x14ac:dyDescent="0.2">
      <c r="A1" s="211" t="s">
        <v>0</v>
      </c>
      <c r="B1" s="212"/>
      <c r="C1" s="212"/>
      <c r="D1" s="212"/>
      <c r="E1" s="212"/>
      <c r="F1" s="212"/>
      <c r="G1" s="212"/>
      <c r="H1" s="212"/>
      <c r="I1" s="213"/>
      <c r="J1" s="2"/>
      <c r="K1" s="220" t="s">
        <v>146</v>
      </c>
      <c r="L1" s="220"/>
      <c r="M1" s="220"/>
      <c r="N1" s="220"/>
      <c r="O1" s="220"/>
      <c r="P1" s="220"/>
      <c r="Q1" s="220"/>
      <c r="R1" s="220"/>
      <c r="S1" s="220"/>
      <c r="T1" s="220"/>
      <c r="U1" s="220"/>
      <c r="V1" s="220"/>
      <c r="W1" s="220"/>
      <c r="X1" s="220"/>
      <c r="Y1" s="220"/>
      <c r="Z1" s="220"/>
      <c r="AA1" s="220"/>
      <c r="AB1" s="220"/>
      <c r="AC1" s="1"/>
      <c r="AD1" s="217" t="s">
        <v>141</v>
      </c>
      <c r="AE1" s="217"/>
      <c r="AF1" s="217"/>
      <c r="AG1" s="217"/>
      <c r="AH1" s="217"/>
      <c r="AI1" s="217"/>
      <c r="AJ1" s="217"/>
      <c r="AK1" s="23"/>
    </row>
    <row r="2" spans="1:37" ht="12.95" customHeight="1" x14ac:dyDescent="0.2">
      <c r="A2" s="146"/>
      <c r="B2" s="147"/>
      <c r="C2" s="147"/>
      <c r="D2" s="147"/>
      <c r="E2" s="147"/>
      <c r="F2" s="147"/>
      <c r="G2" s="147"/>
      <c r="H2" s="147"/>
      <c r="I2" s="148"/>
      <c r="J2" s="2"/>
      <c r="K2" s="220"/>
      <c r="L2" s="220"/>
      <c r="M2" s="220"/>
      <c r="N2" s="220"/>
      <c r="O2" s="220"/>
      <c r="P2" s="220"/>
      <c r="Q2" s="220"/>
      <c r="R2" s="220"/>
      <c r="S2" s="220"/>
      <c r="T2" s="220"/>
      <c r="U2" s="220"/>
      <c r="V2" s="220"/>
      <c r="W2" s="220"/>
      <c r="X2" s="220"/>
      <c r="Y2" s="220"/>
      <c r="Z2" s="220"/>
      <c r="AA2" s="220"/>
      <c r="AB2" s="220"/>
      <c r="AC2" s="148"/>
      <c r="AD2" s="217"/>
      <c r="AE2" s="217"/>
      <c r="AF2" s="217"/>
      <c r="AG2" s="217"/>
      <c r="AH2" s="217"/>
      <c r="AI2" s="217"/>
      <c r="AJ2" s="217"/>
      <c r="AK2" s="23"/>
    </row>
    <row r="3" spans="1:37" s="8" customFormat="1" ht="20.100000000000001" customHeight="1" x14ac:dyDescent="0.2">
      <c r="A3" s="218" t="s">
        <v>1</v>
      </c>
      <c r="B3" s="219"/>
      <c r="C3" s="220" t="s">
        <v>2</v>
      </c>
      <c r="D3" s="220"/>
      <c r="E3" s="220"/>
      <c r="F3" s="220"/>
      <c r="G3" s="220"/>
      <c r="H3" s="220"/>
      <c r="I3" s="220"/>
      <c r="J3" s="6"/>
      <c r="K3" s="214" t="s">
        <v>3</v>
      </c>
      <c r="L3" s="215"/>
      <c r="M3" s="215"/>
      <c r="N3" s="215"/>
      <c r="O3" s="215"/>
      <c r="P3" s="216"/>
      <c r="Q3" s="163"/>
      <c r="R3" s="225" t="s">
        <v>1</v>
      </c>
      <c r="S3" s="225"/>
      <c r="T3" s="220" t="s">
        <v>4</v>
      </c>
      <c r="U3" s="220"/>
      <c r="V3" s="220"/>
      <c r="W3" s="220"/>
      <c r="X3" s="220"/>
      <c r="Y3" s="220"/>
      <c r="Z3" s="220"/>
      <c r="AA3" s="220"/>
      <c r="AB3" s="220"/>
      <c r="AC3" s="3"/>
      <c r="AD3" s="217"/>
      <c r="AE3" s="217"/>
      <c r="AF3" s="217"/>
      <c r="AG3" s="217"/>
      <c r="AH3" s="217"/>
      <c r="AI3" s="217"/>
      <c r="AJ3" s="217"/>
    </row>
    <row r="4" spans="1:37" s="15" customFormat="1" ht="96.95" customHeight="1" x14ac:dyDescent="0.25">
      <c r="A4" s="9" t="s">
        <v>5</v>
      </c>
      <c r="B4" s="9" t="s">
        <v>6</v>
      </c>
      <c r="C4" s="9" t="s">
        <v>7</v>
      </c>
      <c r="D4" s="9" t="s">
        <v>8</v>
      </c>
      <c r="E4" s="9" t="s">
        <v>9</v>
      </c>
      <c r="F4" s="9" t="s">
        <v>10</v>
      </c>
      <c r="G4" s="9" t="s">
        <v>11</v>
      </c>
      <c r="H4" s="9" t="s">
        <v>12</v>
      </c>
      <c r="I4" s="9" t="s">
        <v>13</v>
      </c>
      <c r="J4" s="10"/>
      <c r="K4" s="9" t="s">
        <v>5</v>
      </c>
      <c r="L4" s="9" t="s">
        <v>159</v>
      </c>
      <c r="M4" s="9" t="s">
        <v>160</v>
      </c>
      <c r="N4" s="9" t="s">
        <v>14</v>
      </c>
      <c r="O4" s="9" t="s">
        <v>148</v>
      </c>
      <c r="P4" s="9" t="s">
        <v>16</v>
      </c>
      <c r="Q4" s="9"/>
      <c r="R4" s="9" t="s">
        <v>5</v>
      </c>
      <c r="S4" s="9" t="s">
        <v>6</v>
      </c>
      <c r="T4" s="9" t="s">
        <v>7</v>
      </c>
      <c r="U4" s="9" t="s">
        <v>17</v>
      </c>
      <c r="V4" s="9" t="s">
        <v>18</v>
      </c>
      <c r="W4" s="9" t="s">
        <v>19</v>
      </c>
      <c r="X4" s="9" t="s">
        <v>20</v>
      </c>
      <c r="Y4" s="9" t="s">
        <v>21</v>
      </c>
      <c r="Z4" s="9" t="s">
        <v>22</v>
      </c>
      <c r="AA4" s="9" t="s">
        <v>23</v>
      </c>
      <c r="AB4" s="9" t="s">
        <v>24</v>
      </c>
      <c r="AC4" s="9"/>
      <c r="AD4" s="9" t="s">
        <v>5</v>
      </c>
      <c r="AE4" s="208" t="s">
        <v>25</v>
      </c>
      <c r="AF4" s="209"/>
      <c r="AG4" s="209"/>
      <c r="AH4" s="210"/>
      <c r="AI4" s="12" t="s">
        <v>26</v>
      </c>
      <c r="AJ4" s="9" t="s">
        <v>142</v>
      </c>
    </row>
    <row r="5" spans="1:37" s="18" customFormat="1" ht="15" customHeight="1" x14ac:dyDescent="0.2">
      <c r="A5" s="16">
        <v>1</v>
      </c>
      <c r="B5" s="17">
        <v>2</v>
      </c>
      <c r="C5" s="17">
        <v>3</v>
      </c>
      <c r="D5" s="17">
        <v>4</v>
      </c>
      <c r="E5" s="17">
        <v>5</v>
      </c>
      <c r="F5" s="17">
        <v>6</v>
      </c>
      <c r="G5" s="17">
        <v>7</v>
      </c>
      <c r="H5" s="17">
        <v>8</v>
      </c>
      <c r="I5" s="17">
        <v>9</v>
      </c>
      <c r="K5" s="17"/>
      <c r="L5" s="17" t="s">
        <v>165</v>
      </c>
      <c r="M5" s="17" t="s">
        <v>166</v>
      </c>
      <c r="N5" s="17" t="s">
        <v>167</v>
      </c>
      <c r="O5" s="17" t="s">
        <v>168</v>
      </c>
      <c r="P5" s="17" t="s">
        <v>169</v>
      </c>
      <c r="Q5" s="17"/>
      <c r="R5" s="17">
        <v>1</v>
      </c>
      <c r="S5" s="17">
        <v>2</v>
      </c>
      <c r="T5" s="17">
        <v>3</v>
      </c>
      <c r="U5" s="17">
        <v>4</v>
      </c>
      <c r="V5" s="17">
        <v>5</v>
      </c>
      <c r="W5" s="17">
        <v>6</v>
      </c>
      <c r="X5" s="17">
        <v>7</v>
      </c>
      <c r="Y5" s="17">
        <v>8</v>
      </c>
      <c r="Z5" s="17">
        <v>9</v>
      </c>
      <c r="AA5" s="17">
        <v>10</v>
      </c>
      <c r="AB5" s="17">
        <v>11</v>
      </c>
      <c r="AC5" s="17"/>
      <c r="AD5" s="17">
        <v>1</v>
      </c>
      <c r="AE5" s="17">
        <v>2</v>
      </c>
      <c r="AF5" s="17">
        <v>3</v>
      </c>
      <c r="AG5" s="17">
        <v>4</v>
      </c>
      <c r="AH5" s="17">
        <v>5</v>
      </c>
      <c r="AI5" s="19">
        <v>6</v>
      </c>
      <c r="AJ5" s="17">
        <v>7</v>
      </c>
    </row>
    <row r="6" spans="1:37" s="8" customFormat="1" ht="15" customHeight="1" x14ac:dyDescent="0.2">
      <c r="A6" s="23"/>
      <c r="B6" s="24"/>
      <c r="C6" s="24"/>
      <c r="D6" s="24"/>
      <c r="E6" s="24" t="s">
        <v>27</v>
      </c>
      <c r="F6" s="24" t="s">
        <v>28</v>
      </c>
      <c r="G6" s="25" t="s">
        <v>29</v>
      </c>
      <c r="H6" s="25" t="s">
        <v>30</v>
      </c>
      <c r="I6" s="26" t="s">
        <v>31</v>
      </c>
      <c r="J6" s="27"/>
      <c r="K6" s="31"/>
      <c r="L6" s="29"/>
      <c r="M6" s="29"/>
      <c r="N6" s="29"/>
      <c r="O6" s="29" t="s">
        <v>180</v>
      </c>
      <c r="P6" s="29" t="s">
        <v>181</v>
      </c>
      <c r="Q6" s="26"/>
      <c r="R6" s="26"/>
      <c r="S6" s="29"/>
      <c r="T6" s="29"/>
      <c r="U6" s="29"/>
      <c r="V6" s="26" t="s">
        <v>34</v>
      </c>
      <c r="W6" s="29" t="s">
        <v>35</v>
      </c>
      <c r="X6" s="29" t="s">
        <v>36</v>
      </c>
      <c r="Y6" s="29" t="s">
        <v>37</v>
      </c>
      <c r="Z6" s="26" t="s">
        <v>38</v>
      </c>
      <c r="AA6" s="29" t="s">
        <v>39</v>
      </c>
      <c r="AB6" s="26" t="s">
        <v>40</v>
      </c>
      <c r="AC6" s="25"/>
      <c r="AD6" s="31"/>
      <c r="AE6" s="17" t="s">
        <v>41</v>
      </c>
      <c r="AF6" s="17" t="s">
        <v>42</v>
      </c>
      <c r="AG6" s="17" t="s">
        <v>43</v>
      </c>
      <c r="AH6" s="29" t="s">
        <v>44</v>
      </c>
      <c r="AI6" s="28" t="s">
        <v>45</v>
      </c>
      <c r="AJ6" s="24" t="s">
        <v>46</v>
      </c>
    </row>
    <row r="7" spans="1:37" ht="18" customHeight="1" x14ac:dyDescent="0.2">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1" t="s">
        <v>47</v>
      </c>
      <c r="L7" s="161">
        <f>B7</f>
        <v>3.7177284663399833E-2</v>
      </c>
      <c r="M7" s="67">
        <f>C7</f>
        <v>4.5043335261527921E-2</v>
      </c>
      <c r="N7" s="67">
        <f t="shared" ref="N7:N63" si="0">IF(C7/B7&gt;2,C7,0)</f>
        <v>0</v>
      </c>
      <c r="O7" s="67">
        <f>IF(N7&gt;0,0.2*L7,0)</f>
        <v>0</v>
      </c>
      <c r="P7" s="68">
        <f>ROUND(IF(N7&gt;0,(L7-O7),0),6)</f>
        <v>0</v>
      </c>
      <c r="Q7" s="67"/>
      <c r="R7" s="67" t="s">
        <v>47</v>
      </c>
      <c r="S7" s="161">
        <f t="shared" ref="S7:S38" si="1">L7</f>
        <v>3.7177284663399833E-2</v>
      </c>
      <c r="T7" s="67">
        <f t="shared" ref="T7:T38" si="2">M7</f>
        <v>4.5043335261527921E-2</v>
      </c>
      <c r="U7" s="164">
        <f t="shared" ref="U7:U15" si="3">IF(N7=0,C7,0)</f>
        <v>4.5043335261527921E-2</v>
      </c>
      <c r="V7" s="67">
        <f t="shared" ref="V7:V63" si="4">IF(U7&gt;0,T7/S7,0)</f>
        <v>1.2115821709236347</v>
      </c>
      <c r="W7" s="67">
        <f t="shared" ref="W7:W63" si="5">IF(U7&gt;0,V7-1,0)</f>
        <v>0.21158217092363474</v>
      </c>
      <c r="X7" s="67">
        <f>IF(U7&gt;0,1-W7,0)</f>
        <v>0.78841782907636526</v>
      </c>
      <c r="Y7" s="67">
        <f t="shared" ref="Y7:Y63" si="6">IF(U7&gt;0,S7*0.2,0)</f>
        <v>7.4354569326799671E-3</v>
      </c>
      <c r="Z7" s="67">
        <f>IF(U7&gt;0,Y7*X7,0)</f>
        <v>5.8622468130543493E-3</v>
      </c>
      <c r="AA7" s="67">
        <f>IF(U7&gt;0,S7-Y7,0)</f>
        <v>2.9741827730719865E-2</v>
      </c>
      <c r="AB7" s="68">
        <f t="shared" ref="AB7:AB63" si="7">ROUND(AA7+Z7,6)</f>
        <v>3.5603999999999997E-2</v>
      </c>
      <c r="AC7" s="142"/>
      <c r="AD7" s="32" t="s">
        <v>47</v>
      </c>
      <c r="AE7" s="43">
        <f t="shared" ref="AE7:AE38" si="8">I7</f>
        <v>0</v>
      </c>
      <c r="AF7" s="43">
        <f t="shared" ref="AF7:AF38" si="9">P7</f>
        <v>0</v>
      </c>
      <c r="AG7" s="43">
        <f>AB7</f>
        <v>3.5603999999999997E-2</v>
      </c>
      <c r="AH7" s="42">
        <f>SUM(AE7:AG7)</f>
        <v>3.5603999999999997E-2</v>
      </c>
      <c r="AI7" s="42">
        <f>AH7/$AH$64</f>
        <v>3.5038030690260215E-2</v>
      </c>
      <c r="AJ7" s="44">
        <f>AI7*11931577000</f>
        <v>418058961.10920292</v>
      </c>
    </row>
    <row r="8" spans="1:37" ht="18" customHeight="1" x14ac:dyDescent="0.2">
      <c r="A8" s="45" t="s">
        <v>48</v>
      </c>
      <c r="B8" s="33">
        <f>'Self-Suff'!L9</f>
        <v>2.7703888450307419E-5</v>
      </c>
      <c r="C8" s="34">
        <f>Resources!L7</f>
        <v>5.0474974891914369E-4</v>
      </c>
      <c r="D8" s="46">
        <f t="shared" ref="D8:D63" si="10">IF(B8&gt;C8,B8,0)</f>
        <v>0</v>
      </c>
      <c r="E8" s="46">
        <f t="shared" ref="E8:E63" si="11">D8*0.2</f>
        <v>0</v>
      </c>
      <c r="F8" s="46">
        <f t="shared" ref="F8:F63" si="12">D8-E8</f>
        <v>0</v>
      </c>
      <c r="G8" s="46">
        <f t="shared" ref="G8:G63" si="13">IF(E8&gt;0,B8/C8,0)</f>
        <v>0</v>
      </c>
      <c r="H8" s="46">
        <f>G8*E8</f>
        <v>0</v>
      </c>
      <c r="I8" s="47">
        <f>ROUND(F8+H8,6)</f>
        <v>0</v>
      </c>
      <c r="J8" s="37"/>
      <c r="K8" s="162" t="s">
        <v>48</v>
      </c>
      <c r="L8" s="161">
        <f t="shared" ref="L8:M39" si="14">B8</f>
        <v>2.7703888450307419E-5</v>
      </c>
      <c r="M8" s="67">
        <f t="shared" si="14"/>
        <v>5.0474974891914369E-4</v>
      </c>
      <c r="N8" s="67">
        <f t="shared" si="0"/>
        <v>5.0474974891914369E-4</v>
      </c>
      <c r="O8" s="67">
        <f t="shared" ref="O8:O63" si="15">IF(N8&gt;0,0.2*L8,0)</f>
        <v>5.5407776900614841E-6</v>
      </c>
      <c r="P8" s="68">
        <f>ROUND(IF(N8&gt;0,(L8-O8),0),6)</f>
        <v>2.1999999999999999E-5</v>
      </c>
      <c r="Q8" s="67"/>
      <c r="R8" s="67" t="s">
        <v>48</v>
      </c>
      <c r="S8" s="161">
        <f t="shared" si="1"/>
        <v>2.7703888450307419E-5</v>
      </c>
      <c r="T8" s="67">
        <f t="shared" si="2"/>
        <v>5.0474974891914369E-4</v>
      </c>
      <c r="U8" s="164">
        <f t="shared" si="3"/>
        <v>0</v>
      </c>
      <c r="V8" s="67">
        <f t="shared" si="4"/>
        <v>0</v>
      </c>
      <c r="W8" s="67">
        <f t="shared" si="5"/>
        <v>0</v>
      </c>
      <c r="X8" s="67">
        <f t="shared" ref="X8:X63" si="16">IF(U8&gt;0,1-W8,0)</f>
        <v>0</v>
      </c>
      <c r="Y8" s="67">
        <f t="shared" si="6"/>
        <v>0</v>
      </c>
      <c r="Z8" s="67">
        <f t="shared" ref="Z8:Z63" si="17">IF(U8&gt;0,Y8*X8,0)</f>
        <v>0</v>
      </c>
      <c r="AA8" s="67">
        <f>IF(U8&gt;0,S8-Y8,0)</f>
        <v>0</v>
      </c>
      <c r="AB8" s="68">
        <f t="shared" si="7"/>
        <v>0</v>
      </c>
      <c r="AC8" s="143"/>
      <c r="AD8" s="52" t="s">
        <v>48</v>
      </c>
      <c r="AE8" s="53">
        <f t="shared" si="8"/>
        <v>0</v>
      </c>
      <c r="AF8" s="53">
        <f t="shared" si="9"/>
        <v>2.1999999999999999E-5</v>
      </c>
      <c r="AG8" s="53">
        <f t="shared" ref="AG8:AG63" si="18">AB8</f>
        <v>0</v>
      </c>
      <c r="AH8" s="46">
        <f t="shared" ref="AH8:AH63" si="19">SUM(AE8:AG8)</f>
        <v>2.1999999999999999E-5</v>
      </c>
      <c r="AI8" s="46">
        <f t="shared" ref="AI8:AI63" si="20">AH8/$AH$64</f>
        <v>2.1650282979039565E-5</v>
      </c>
      <c r="AJ8" s="44">
        <f t="shared" ref="AJ8:AJ63" si="21">AI8*11931577000</f>
        <v>258322.01843619996</v>
      </c>
    </row>
    <row r="9" spans="1:37" ht="18" customHeight="1" x14ac:dyDescent="0.2">
      <c r="A9" s="45" t="s">
        <v>49</v>
      </c>
      <c r="B9" s="33">
        <f>'Self-Suff'!L10</f>
        <v>8.0029261092081445E-4</v>
      </c>
      <c r="C9" s="34">
        <f>Resources!L8</f>
        <v>1.1536803525197747E-3</v>
      </c>
      <c r="D9" s="46">
        <f t="shared" si="10"/>
        <v>0</v>
      </c>
      <c r="E9" s="46">
        <f t="shared" si="11"/>
        <v>0</v>
      </c>
      <c r="F9" s="46">
        <f t="shared" si="12"/>
        <v>0</v>
      </c>
      <c r="G9" s="46">
        <f t="shared" si="13"/>
        <v>0</v>
      </c>
      <c r="H9" s="46">
        <f>G9*E9</f>
        <v>0</v>
      </c>
      <c r="I9" s="47">
        <f t="shared" ref="I9:I63" si="22">ROUND(F9+H9,6)</f>
        <v>0</v>
      </c>
      <c r="J9" s="37"/>
      <c r="K9" s="162" t="s">
        <v>49</v>
      </c>
      <c r="L9" s="161">
        <f t="shared" si="14"/>
        <v>8.0029261092081445E-4</v>
      </c>
      <c r="M9" s="67">
        <f t="shared" si="14"/>
        <v>1.1536803525197747E-3</v>
      </c>
      <c r="N9" s="67">
        <f t="shared" si="0"/>
        <v>0</v>
      </c>
      <c r="O9" s="67">
        <f t="shared" si="15"/>
        <v>0</v>
      </c>
      <c r="P9" s="68">
        <f t="shared" ref="P9:P63" si="23">ROUND(IF(N9&gt;0,(L9-O9),0),6)</f>
        <v>0</v>
      </c>
      <c r="Q9" s="67"/>
      <c r="R9" s="67" t="s">
        <v>49</v>
      </c>
      <c r="S9" s="161">
        <f t="shared" si="1"/>
        <v>8.0029261092081445E-4</v>
      </c>
      <c r="T9" s="67">
        <f t="shared" si="2"/>
        <v>1.1536803525197747E-3</v>
      </c>
      <c r="U9" s="164">
        <f t="shared" si="3"/>
        <v>1.1536803525197747E-3</v>
      </c>
      <c r="V9" s="67">
        <f t="shared" si="4"/>
        <v>1.4415731655854642</v>
      </c>
      <c r="W9" s="67">
        <f t="shared" si="5"/>
        <v>0.44157316558546422</v>
      </c>
      <c r="X9" s="67">
        <f t="shared" si="16"/>
        <v>0.55842683441453578</v>
      </c>
      <c r="Y9" s="67">
        <f t="shared" si="6"/>
        <v>1.6005852218416291E-4</v>
      </c>
      <c r="Z9" s="67">
        <f t="shared" si="17"/>
        <v>8.9380973864370847E-5</v>
      </c>
      <c r="AA9" s="67">
        <f t="shared" ref="AA9:AA63" si="24">IF(U9&gt;0,S9-Y9,0)</f>
        <v>6.4023408873665154E-4</v>
      </c>
      <c r="AB9" s="68">
        <f t="shared" si="7"/>
        <v>7.2999999999999996E-4</v>
      </c>
      <c r="AC9" s="143"/>
      <c r="AD9" s="52" t="s">
        <v>49</v>
      </c>
      <c r="AE9" s="53">
        <f t="shared" si="8"/>
        <v>0</v>
      </c>
      <c r="AF9" s="53">
        <f t="shared" si="9"/>
        <v>0</v>
      </c>
      <c r="AG9" s="53">
        <f t="shared" si="18"/>
        <v>7.2999999999999996E-4</v>
      </c>
      <c r="AH9" s="46">
        <f t="shared" si="19"/>
        <v>7.2999999999999996E-4</v>
      </c>
      <c r="AI9" s="46">
        <f t="shared" si="20"/>
        <v>7.1839575339540382E-4</v>
      </c>
      <c r="AJ9" s="44">
        <f t="shared" si="21"/>
        <v>8571594.248110272</v>
      </c>
    </row>
    <row r="10" spans="1:37" ht="18" customHeight="1" x14ac:dyDescent="0.2">
      <c r="A10" s="54" t="s">
        <v>50</v>
      </c>
      <c r="B10" s="33">
        <f>'Self-Suff'!L11</f>
        <v>5.8267915657284593E-3</v>
      </c>
      <c r="C10" s="34">
        <f>Resources!L10</f>
        <v>7.8361740798226567E-3</v>
      </c>
      <c r="D10" s="46">
        <f t="shared" si="10"/>
        <v>0</v>
      </c>
      <c r="E10" s="46">
        <f t="shared" si="11"/>
        <v>0</v>
      </c>
      <c r="F10" s="46">
        <f t="shared" si="12"/>
        <v>0</v>
      </c>
      <c r="G10" s="46">
        <f t="shared" si="13"/>
        <v>0</v>
      </c>
      <c r="H10" s="46">
        <f t="shared" ref="H10:H63" si="25">G10*E10</f>
        <v>0</v>
      </c>
      <c r="I10" s="47">
        <f t="shared" si="22"/>
        <v>0</v>
      </c>
      <c r="J10" s="37"/>
      <c r="K10" s="31" t="s">
        <v>50</v>
      </c>
      <c r="L10" s="161">
        <f t="shared" si="14"/>
        <v>5.8267915657284593E-3</v>
      </c>
      <c r="M10" s="67">
        <f t="shared" si="14"/>
        <v>7.8361740798226567E-3</v>
      </c>
      <c r="N10" s="67">
        <f t="shared" si="0"/>
        <v>0</v>
      </c>
      <c r="O10" s="67">
        <f t="shared" si="15"/>
        <v>0</v>
      </c>
      <c r="P10" s="68">
        <f t="shared" si="23"/>
        <v>0</v>
      </c>
      <c r="Q10" s="67"/>
      <c r="R10" s="67" t="s">
        <v>50</v>
      </c>
      <c r="S10" s="161">
        <f t="shared" si="1"/>
        <v>5.8267915657284593E-3</v>
      </c>
      <c r="T10" s="67">
        <f t="shared" si="2"/>
        <v>7.8361740798226567E-3</v>
      </c>
      <c r="U10" s="164">
        <f t="shared" si="3"/>
        <v>7.8361740798226567E-3</v>
      </c>
      <c r="V10" s="67">
        <f t="shared" si="4"/>
        <v>1.3448523070419778</v>
      </c>
      <c r="W10" s="67">
        <f t="shared" si="5"/>
        <v>0.34485230704197778</v>
      </c>
      <c r="X10" s="67">
        <f t="shared" si="16"/>
        <v>0.65514769295802222</v>
      </c>
      <c r="Y10" s="67">
        <f t="shared" si="6"/>
        <v>1.1653583131456919E-3</v>
      </c>
      <c r="Z10" s="67">
        <f t="shared" si="17"/>
        <v>7.6348181032685248E-4</v>
      </c>
      <c r="AA10" s="67">
        <f t="shared" si="24"/>
        <v>4.6614332525827676E-3</v>
      </c>
      <c r="AB10" s="68">
        <f t="shared" si="7"/>
        <v>5.4250000000000001E-3</v>
      </c>
      <c r="AC10" s="143"/>
      <c r="AD10" s="54" t="s">
        <v>50</v>
      </c>
      <c r="AE10" s="55">
        <f t="shared" si="8"/>
        <v>0</v>
      </c>
      <c r="AF10" s="53">
        <f t="shared" si="9"/>
        <v>0</v>
      </c>
      <c r="AG10" s="53">
        <f t="shared" si="18"/>
        <v>5.4250000000000001E-3</v>
      </c>
      <c r="AH10" s="46">
        <f t="shared" si="19"/>
        <v>5.4250000000000001E-3</v>
      </c>
      <c r="AI10" s="46">
        <f t="shared" si="20"/>
        <v>5.3387629618768025E-3</v>
      </c>
      <c r="AJ10" s="44">
        <f t="shared" si="21"/>
        <v>63699861.364381135</v>
      </c>
    </row>
    <row r="11" spans="1:37" ht="18" customHeight="1" x14ac:dyDescent="0.2">
      <c r="A11" s="54" t="s">
        <v>51</v>
      </c>
      <c r="B11" s="33">
        <f>'Self-Suff'!L12</f>
        <v>9.7521672935111531E-4</v>
      </c>
      <c r="C11" s="34">
        <f>Resources!L11</f>
        <v>1.3421970467523089E-3</v>
      </c>
      <c r="D11" s="46">
        <f t="shared" si="10"/>
        <v>0</v>
      </c>
      <c r="E11" s="46">
        <f t="shared" si="11"/>
        <v>0</v>
      </c>
      <c r="F11" s="46">
        <f t="shared" si="12"/>
        <v>0</v>
      </c>
      <c r="G11" s="46">
        <f t="shared" si="13"/>
        <v>0</v>
      </c>
      <c r="H11" s="46">
        <f t="shared" si="25"/>
        <v>0</v>
      </c>
      <c r="I11" s="47">
        <f t="shared" si="22"/>
        <v>0</v>
      </c>
      <c r="J11" s="37"/>
      <c r="K11" s="31" t="s">
        <v>51</v>
      </c>
      <c r="L11" s="161">
        <f t="shared" si="14"/>
        <v>9.7521672935111531E-4</v>
      </c>
      <c r="M11" s="67">
        <f t="shared" si="14"/>
        <v>1.3421970467523089E-3</v>
      </c>
      <c r="N11" s="67">
        <f t="shared" si="0"/>
        <v>0</v>
      </c>
      <c r="O11" s="67">
        <f t="shared" si="15"/>
        <v>0</v>
      </c>
      <c r="P11" s="68">
        <f t="shared" si="23"/>
        <v>0</v>
      </c>
      <c r="Q11" s="67"/>
      <c r="R11" s="67" t="s">
        <v>51</v>
      </c>
      <c r="S11" s="161">
        <f t="shared" si="1"/>
        <v>9.7521672935111531E-4</v>
      </c>
      <c r="T11" s="67">
        <f t="shared" si="2"/>
        <v>1.3421970467523089E-3</v>
      </c>
      <c r="U11" s="164">
        <f t="shared" si="3"/>
        <v>1.3421970467523089E-3</v>
      </c>
      <c r="V11" s="67">
        <f t="shared" si="4"/>
        <v>1.376306421286859</v>
      </c>
      <c r="W11" s="67">
        <f t="shared" si="5"/>
        <v>0.37630642128685898</v>
      </c>
      <c r="X11" s="67">
        <f t="shared" si="16"/>
        <v>0.62369357871314102</v>
      </c>
      <c r="Y11" s="67">
        <f t="shared" si="6"/>
        <v>1.9504334587022308E-4</v>
      </c>
      <c r="Z11" s="67">
        <f t="shared" si="17"/>
        <v>1.2164728238998437E-4</v>
      </c>
      <c r="AA11" s="67">
        <f t="shared" si="24"/>
        <v>7.8017338348089222E-4</v>
      </c>
      <c r="AB11" s="68">
        <f t="shared" si="7"/>
        <v>9.0200000000000002E-4</v>
      </c>
      <c r="AC11" s="143"/>
      <c r="AD11" s="54" t="s">
        <v>51</v>
      </c>
      <c r="AE11" s="55">
        <f t="shared" si="8"/>
        <v>0</v>
      </c>
      <c r="AF11" s="56">
        <f t="shared" si="9"/>
        <v>0</v>
      </c>
      <c r="AG11" s="53">
        <f t="shared" si="18"/>
        <v>9.0200000000000002E-4</v>
      </c>
      <c r="AH11" s="46">
        <f t="shared" si="19"/>
        <v>9.0200000000000002E-4</v>
      </c>
      <c r="AI11" s="46">
        <f t="shared" si="20"/>
        <v>8.8766160214062229E-4</v>
      </c>
      <c r="AJ11" s="44">
        <f t="shared" si="21"/>
        <v>10591202.7558842</v>
      </c>
    </row>
    <row r="12" spans="1:37" ht="18" customHeight="1" x14ac:dyDescent="0.2">
      <c r="A12" s="54" t="s">
        <v>52</v>
      </c>
      <c r="B12" s="33">
        <f>'Self-Suff'!L13</f>
        <v>5.5615141821579279E-4</v>
      </c>
      <c r="C12" s="34">
        <f>Resources!L12</f>
        <v>1.1506299712367228E-3</v>
      </c>
      <c r="D12" s="46">
        <f t="shared" si="10"/>
        <v>0</v>
      </c>
      <c r="E12" s="46">
        <f t="shared" si="11"/>
        <v>0</v>
      </c>
      <c r="F12" s="46">
        <f t="shared" si="12"/>
        <v>0</v>
      </c>
      <c r="G12" s="46">
        <f t="shared" si="13"/>
        <v>0</v>
      </c>
      <c r="H12" s="46">
        <f t="shared" si="25"/>
        <v>0</v>
      </c>
      <c r="I12" s="47">
        <f t="shared" si="22"/>
        <v>0</v>
      </c>
      <c r="J12" s="37"/>
      <c r="K12" s="31" t="s">
        <v>52</v>
      </c>
      <c r="L12" s="161">
        <f t="shared" si="14"/>
        <v>5.5615141821579279E-4</v>
      </c>
      <c r="M12" s="67">
        <f t="shared" si="14"/>
        <v>1.1506299712367228E-3</v>
      </c>
      <c r="N12" s="67">
        <f t="shared" si="0"/>
        <v>1.1506299712367228E-3</v>
      </c>
      <c r="O12" s="67">
        <f t="shared" si="15"/>
        <v>1.1123028364315857E-4</v>
      </c>
      <c r="P12" s="68">
        <f t="shared" si="23"/>
        <v>4.4499999999999997E-4</v>
      </c>
      <c r="Q12" s="67"/>
      <c r="R12" s="67" t="s">
        <v>52</v>
      </c>
      <c r="S12" s="161">
        <f t="shared" si="1"/>
        <v>5.5615141821579279E-4</v>
      </c>
      <c r="T12" s="67">
        <f t="shared" si="2"/>
        <v>1.1506299712367228E-3</v>
      </c>
      <c r="U12" s="164">
        <f t="shared" si="3"/>
        <v>0</v>
      </c>
      <c r="V12" s="67">
        <f t="shared" si="4"/>
        <v>0</v>
      </c>
      <c r="W12" s="67">
        <f t="shared" si="5"/>
        <v>0</v>
      </c>
      <c r="X12" s="67">
        <f t="shared" si="16"/>
        <v>0</v>
      </c>
      <c r="Y12" s="67">
        <f t="shared" si="6"/>
        <v>0</v>
      </c>
      <c r="Z12" s="67">
        <f t="shared" si="17"/>
        <v>0</v>
      </c>
      <c r="AA12" s="67">
        <f t="shared" si="24"/>
        <v>0</v>
      </c>
      <c r="AB12" s="68">
        <f t="shared" si="7"/>
        <v>0</v>
      </c>
      <c r="AC12" s="143"/>
      <c r="AD12" s="54" t="s">
        <v>52</v>
      </c>
      <c r="AE12" s="55">
        <f t="shared" si="8"/>
        <v>0</v>
      </c>
      <c r="AF12" s="56">
        <f t="shared" si="9"/>
        <v>4.4499999999999997E-4</v>
      </c>
      <c r="AG12" s="56">
        <f t="shared" si="18"/>
        <v>0</v>
      </c>
      <c r="AH12" s="57">
        <f t="shared" si="19"/>
        <v>4.4499999999999997E-4</v>
      </c>
      <c r="AI12" s="46">
        <f t="shared" si="20"/>
        <v>4.3792617843966397E-4</v>
      </c>
      <c r="AJ12" s="44">
        <f t="shared" si="21"/>
        <v>5225149.918368591</v>
      </c>
    </row>
    <row r="13" spans="1:37" ht="18" customHeight="1" x14ac:dyDescent="0.2">
      <c r="A13" s="54" t="s">
        <v>53</v>
      </c>
      <c r="B13" s="33">
        <f>'Self-Suff'!L14</f>
        <v>2.4228108088997946E-2</v>
      </c>
      <c r="C13" s="34">
        <f>Resources!L13</f>
        <v>2.4153365100820379E-2</v>
      </c>
      <c r="D13" s="46">
        <f t="shared" si="10"/>
        <v>2.4228108088997946E-2</v>
      </c>
      <c r="E13" s="46">
        <f t="shared" si="11"/>
        <v>4.8456216177995897E-3</v>
      </c>
      <c r="F13" s="46">
        <f t="shared" si="12"/>
        <v>1.9382486471198355E-2</v>
      </c>
      <c r="G13" s="46">
        <f t="shared" si="13"/>
        <v>1.0030945165555845</v>
      </c>
      <c r="H13" s="46">
        <f t="shared" si="25"/>
        <v>4.8606164741179687E-3</v>
      </c>
      <c r="I13" s="47">
        <f t="shared" si="22"/>
        <v>2.4243000000000001E-2</v>
      </c>
      <c r="J13" s="37"/>
      <c r="K13" s="31" t="s">
        <v>53</v>
      </c>
      <c r="L13" s="161">
        <f t="shared" si="14"/>
        <v>2.4228108088997946E-2</v>
      </c>
      <c r="M13" s="67">
        <f t="shared" si="14"/>
        <v>2.4153365100820379E-2</v>
      </c>
      <c r="N13" s="67">
        <f t="shared" si="0"/>
        <v>0</v>
      </c>
      <c r="O13" s="67">
        <f t="shared" si="15"/>
        <v>0</v>
      </c>
      <c r="P13" s="68">
        <f t="shared" si="23"/>
        <v>0</v>
      </c>
      <c r="Q13" s="67"/>
      <c r="R13" s="67" t="s">
        <v>53</v>
      </c>
      <c r="S13" s="161">
        <f t="shared" si="1"/>
        <v>2.4228108088997946E-2</v>
      </c>
      <c r="T13" s="67">
        <f t="shared" si="2"/>
        <v>2.4153365100820379E-2</v>
      </c>
      <c r="U13" s="164">
        <f t="shared" si="3"/>
        <v>2.4153365100820379E-2</v>
      </c>
      <c r="V13" s="67">
        <f t="shared" si="4"/>
        <v>0.99691502993535397</v>
      </c>
      <c r="W13" s="67">
        <f t="shared" si="5"/>
        <v>-3.084970064646031E-3</v>
      </c>
      <c r="X13" s="67">
        <f t="shared" si="16"/>
        <v>1.003084970064646</v>
      </c>
      <c r="Y13" s="67">
        <f t="shared" si="6"/>
        <v>4.8456216177995897E-3</v>
      </c>
      <c r="Z13" s="67">
        <f t="shared" si="17"/>
        <v>4.8605702154351027E-3</v>
      </c>
      <c r="AA13" s="67">
        <f t="shared" si="24"/>
        <v>1.9382486471198355E-2</v>
      </c>
      <c r="AB13" s="68">
        <f t="shared" si="7"/>
        <v>2.4243000000000001E-2</v>
      </c>
      <c r="AC13" s="143"/>
      <c r="AD13" s="54" t="s">
        <v>53</v>
      </c>
      <c r="AE13" s="55">
        <f t="shared" si="8"/>
        <v>2.4243000000000001E-2</v>
      </c>
      <c r="AF13" s="56">
        <f t="shared" si="9"/>
        <v>0</v>
      </c>
      <c r="AG13" s="56">
        <f t="shared" si="18"/>
        <v>2.4243000000000001E-2</v>
      </c>
      <c r="AH13" s="57">
        <f t="shared" si="19"/>
        <v>4.8486000000000001E-2</v>
      </c>
      <c r="AI13" s="46">
        <f t="shared" si="20"/>
        <v>4.7715255478259659E-2</v>
      </c>
      <c r="AJ13" s="44">
        <f t="shared" si="21"/>
        <v>569318244.81352699</v>
      </c>
    </row>
    <row r="14" spans="1:37" ht="18" customHeight="1" x14ac:dyDescent="0.2">
      <c r="A14" s="54" t="s">
        <v>54</v>
      </c>
      <c r="B14" s="33">
        <f>'Self-Suff'!L15</f>
        <v>6.7623457237517065E-4</v>
      </c>
      <c r="C14" s="34">
        <f>Resources!L14</f>
        <v>1.3420511828897382E-3</v>
      </c>
      <c r="D14" s="46">
        <f t="shared" si="10"/>
        <v>0</v>
      </c>
      <c r="E14" s="46">
        <f t="shared" si="11"/>
        <v>0</v>
      </c>
      <c r="F14" s="46">
        <f t="shared" si="12"/>
        <v>0</v>
      </c>
      <c r="G14" s="46">
        <f t="shared" si="13"/>
        <v>0</v>
      </c>
      <c r="H14" s="46">
        <f t="shared" si="25"/>
        <v>0</v>
      </c>
      <c r="I14" s="47">
        <f t="shared" si="22"/>
        <v>0</v>
      </c>
      <c r="J14" s="37"/>
      <c r="K14" s="31" t="s">
        <v>54</v>
      </c>
      <c r="L14" s="161">
        <f t="shared" si="14"/>
        <v>6.7623457237517065E-4</v>
      </c>
      <c r="M14" s="67">
        <f t="shared" si="14"/>
        <v>1.3420511828897382E-3</v>
      </c>
      <c r="N14" s="67">
        <f t="shared" si="0"/>
        <v>0</v>
      </c>
      <c r="O14" s="67">
        <f t="shared" si="15"/>
        <v>0</v>
      </c>
      <c r="P14" s="68">
        <f t="shared" si="23"/>
        <v>0</v>
      </c>
      <c r="Q14" s="67"/>
      <c r="R14" s="67" t="s">
        <v>54</v>
      </c>
      <c r="S14" s="161">
        <f t="shared" si="1"/>
        <v>6.7623457237517065E-4</v>
      </c>
      <c r="T14" s="67">
        <f t="shared" si="2"/>
        <v>1.3420511828897382E-3</v>
      </c>
      <c r="U14" s="164">
        <f t="shared" si="3"/>
        <v>1.3420511828897382E-3</v>
      </c>
      <c r="V14" s="67">
        <f t="shared" si="4"/>
        <v>1.9845941596508272</v>
      </c>
      <c r="W14" s="67">
        <f t="shared" si="5"/>
        <v>0.98459415965082719</v>
      </c>
      <c r="X14" s="67">
        <f t="shared" si="16"/>
        <v>1.5405840349172806E-2</v>
      </c>
      <c r="Y14" s="67">
        <f t="shared" si="6"/>
        <v>1.3524691447503413E-4</v>
      </c>
      <c r="Z14" s="67">
        <f t="shared" si="17"/>
        <v>2.0835923721206045E-6</v>
      </c>
      <c r="AA14" s="67">
        <f t="shared" si="24"/>
        <v>5.4098765790013654E-4</v>
      </c>
      <c r="AB14" s="68">
        <f t="shared" si="7"/>
        <v>5.4299999999999997E-4</v>
      </c>
      <c r="AC14" s="143"/>
      <c r="AD14" s="54" t="s">
        <v>54</v>
      </c>
      <c r="AE14" s="55">
        <f t="shared" si="8"/>
        <v>0</v>
      </c>
      <c r="AF14" s="56">
        <f t="shared" si="9"/>
        <v>0</v>
      </c>
      <c r="AG14" s="56">
        <f t="shared" si="18"/>
        <v>5.4299999999999997E-4</v>
      </c>
      <c r="AH14" s="57">
        <f t="shared" si="19"/>
        <v>5.4299999999999997E-4</v>
      </c>
      <c r="AI14" s="46">
        <f t="shared" si="20"/>
        <v>5.3436834807356749E-4</v>
      </c>
      <c r="AJ14" s="44">
        <f t="shared" si="21"/>
        <v>6375857.0914025726</v>
      </c>
    </row>
    <row r="15" spans="1:37" ht="18" customHeight="1" x14ac:dyDescent="0.2">
      <c r="A15" s="54" t="s">
        <v>55</v>
      </c>
      <c r="B15" s="33">
        <f>'Self-Suff'!L16</f>
        <v>3.7221885907859666E-3</v>
      </c>
      <c r="C15" s="34">
        <f>Resources!L15</f>
        <v>3.4605988904635276E-3</v>
      </c>
      <c r="D15" s="46">
        <f t="shared" si="10"/>
        <v>3.7221885907859666E-3</v>
      </c>
      <c r="E15" s="46">
        <f t="shared" si="11"/>
        <v>7.4443771815719336E-4</v>
      </c>
      <c r="F15" s="46">
        <f t="shared" si="12"/>
        <v>2.9777508726287734E-3</v>
      </c>
      <c r="G15" s="46">
        <f t="shared" si="13"/>
        <v>1.0755908756265598</v>
      </c>
      <c r="H15" s="46">
        <f t="shared" si="25"/>
        <v>8.0071041712213365E-4</v>
      </c>
      <c r="I15" s="47">
        <f t="shared" si="22"/>
        <v>3.7780000000000001E-3</v>
      </c>
      <c r="J15" s="37"/>
      <c r="K15" s="31" t="s">
        <v>55</v>
      </c>
      <c r="L15" s="161">
        <f t="shared" si="14"/>
        <v>3.7221885907859666E-3</v>
      </c>
      <c r="M15" s="67">
        <f t="shared" si="14"/>
        <v>3.4605988904635276E-3</v>
      </c>
      <c r="N15" s="67">
        <f t="shared" si="0"/>
        <v>0</v>
      </c>
      <c r="O15" s="67">
        <f t="shared" si="15"/>
        <v>0</v>
      </c>
      <c r="P15" s="68">
        <f t="shared" si="23"/>
        <v>0</v>
      </c>
      <c r="Q15" s="67"/>
      <c r="R15" s="67" t="s">
        <v>55</v>
      </c>
      <c r="S15" s="161">
        <f t="shared" si="1"/>
        <v>3.7221885907859666E-3</v>
      </c>
      <c r="T15" s="67">
        <f t="shared" si="2"/>
        <v>3.4605988904635276E-3</v>
      </c>
      <c r="U15" s="164">
        <f t="shared" si="3"/>
        <v>3.4605988904635276E-3</v>
      </c>
      <c r="V15" s="67">
        <f t="shared" si="4"/>
        <v>0.9297215350748248</v>
      </c>
      <c r="W15" s="67">
        <f t="shared" si="5"/>
        <v>-7.0278464925175199E-2</v>
      </c>
      <c r="X15" s="67">
        <f t="shared" si="16"/>
        <v>1.0702784649251753</v>
      </c>
      <c r="Y15" s="67">
        <f t="shared" si="6"/>
        <v>7.4443771815719336E-4</v>
      </c>
      <c r="Z15" s="67">
        <f t="shared" si="17"/>
        <v>7.9675565822168116E-4</v>
      </c>
      <c r="AA15" s="67">
        <f t="shared" si="24"/>
        <v>2.9777508726287734E-3</v>
      </c>
      <c r="AB15" s="68">
        <f t="shared" si="7"/>
        <v>3.7750000000000001E-3</v>
      </c>
      <c r="AC15" s="143"/>
      <c r="AD15" s="54" t="s">
        <v>55</v>
      </c>
      <c r="AE15" s="55">
        <f t="shared" si="8"/>
        <v>3.7780000000000001E-3</v>
      </c>
      <c r="AF15" s="56">
        <f t="shared" si="9"/>
        <v>0</v>
      </c>
      <c r="AG15" s="56">
        <f t="shared" si="18"/>
        <v>3.7750000000000001E-3</v>
      </c>
      <c r="AH15" s="57">
        <f t="shared" si="19"/>
        <v>7.5530000000000007E-3</v>
      </c>
      <c r="AI15" s="46">
        <f t="shared" si="20"/>
        <v>7.4329357882129939E-3</v>
      </c>
      <c r="AJ15" s="44">
        <f t="shared" si="21"/>
        <v>88686645.693119034</v>
      </c>
    </row>
    <row r="16" spans="1:37" ht="18" customHeight="1" x14ac:dyDescent="0.2">
      <c r="A16" s="54" t="s">
        <v>56</v>
      </c>
      <c r="B16" s="33">
        <f>'Self-Suff'!L17</f>
        <v>2.7299423504946019E-2</v>
      </c>
      <c r="C16" s="34">
        <f>Resources!L16</f>
        <v>2.7485977717543016E-2</v>
      </c>
      <c r="D16" s="46">
        <f t="shared" si="10"/>
        <v>0</v>
      </c>
      <c r="E16" s="46">
        <f t="shared" si="11"/>
        <v>0</v>
      </c>
      <c r="F16" s="46">
        <f t="shared" si="12"/>
        <v>0</v>
      </c>
      <c r="G16" s="46">
        <f t="shared" si="13"/>
        <v>0</v>
      </c>
      <c r="H16" s="46">
        <f t="shared" si="25"/>
        <v>0</v>
      </c>
      <c r="I16" s="47">
        <f t="shared" si="22"/>
        <v>0</v>
      </c>
      <c r="J16" s="37"/>
      <c r="K16" s="31" t="s">
        <v>56</v>
      </c>
      <c r="L16" s="161">
        <f t="shared" si="14"/>
        <v>2.7299423504946019E-2</v>
      </c>
      <c r="M16" s="67">
        <f t="shared" si="14"/>
        <v>2.7485977717543016E-2</v>
      </c>
      <c r="N16" s="67">
        <f t="shared" si="0"/>
        <v>0</v>
      </c>
      <c r="O16" s="67">
        <f t="shared" si="15"/>
        <v>0</v>
      </c>
      <c r="P16" s="68">
        <f t="shared" si="23"/>
        <v>0</v>
      </c>
      <c r="Q16" s="67"/>
      <c r="R16" s="67" t="s">
        <v>56</v>
      </c>
      <c r="S16" s="161">
        <f t="shared" si="1"/>
        <v>2.7299423504946019E-2</v>
      </c>
      <c r="T16" s="67">
        <f t="shared" si="2"/>
        <v>2.7485977717543016E-2</v>
      </c>
      <c r="U16" s="164">
        <v>0</v>
      </c>
      <c r="V16" s="67">
        <f t="shared" si="4"/>
        <v>0</v>
      </c>
      <c r="W16" s="67">
        <f t="shared" si="5"/>
        <v>0</v>
      </c>
      <c r="X16" s="67">
        <f t="shared" si="16"/>
        <v>0</v>
      </c>
      <c r="Y16" s="67">
        <f t="shared" si="6"/>
        <v>0</v>
      </c>
      <c r="Z16" s="67">
        <f t="shared" si="17"/>
        <v>0</v>
      </c>
      <c r="AA16" s="67">
        <f t="shared" si="24"/>
        <v>0</v>
      </c>
      <c r="AB16" s="68">
        <f t="shared" si="7"/>
        <v>0</v>
      </c>
      <c r="AC16" s="143"/>
      <c r="AD16" s="54" t="s">
        <v>56</v>
      </c>
      <c r="AE16" s="55">
        <f t="shared" si="8"/>
        <v>0</v>
      </c>
      <c r="AF16" s="56">
        <f t="shared" si="9"/>
        <v>0</v>
      </c>
      <c r="AG16" s="56">
        <f t="shared" si="18"/>
        <v>0</v>
      </c>
      <c r="AH16" s="57">
        <f t="shared" si="19"/>
        <v>0</v>
      </c>
      <c r="AI16" s="46">
        <f t="shared" si="20"/>
        <v>0</v>
      </c>
      <c r="AJ16" s="44">
        <f t="shared" si="21"/>
        <v>0</v>
      </c>
    </row>
    <row r="17" spans="1:36" ht="18" customHeight="1" x14ac:dyDescent="0.2">
      <c r="A17" s="54" t="s">
        <v>57</v>
      </c>
      <c r="B17" s="33">
        <f>'Self-Suff'!L18</f>
        <v>7.4671243210293445E-4</v>
      </c>
      <c r="C17" s="34">
        <f>Resources!L17</f>
        <v>1.2572252417849949E-3</v>
      </c>
      <c r="D17" s="46">
        <f t="shared" si="10"/>
        <v>0</v>
      </c>
      <c r="E17" s="46">
        <f t="shared" si="11"/>
        <v>0</v>
      </c>
      <c r="F17" s="46">
        <f t="shared" si="12"/>
        <v>0</v>
      </c>
      <c r="G17" s="46">
        <f t="shared" si="13"/>
        <v>0</v>
      </c>
      <c r="H17" s="46">
        <f t="shared" si="25"/>
        <v>0</v>
      </c>
      <c r="I17" s="47">
        <f t="shared" si="22"/>
        <v>0</v>
      </c>
      <c r="J17" s="37"/>
      <c r="K17" s="31" t="s">
        <v>57</v>
      </c>
      <c r="L17" s="161">
        <f t="shared" si="14"/>
        <v>7.4671243210293445E-4</v>
      </c>
      <c r="M17" s="67">
        <f t="shared" si="14"/>
        <v>1.2572252417849949E-3</v>
      </c>
      <c r="N17" s="67">
        <f t="shared" si="0"/>
        <v>0</v>
      </c>
      <c r="O17" s="67">
        <f t="shared" si="15"/>
        <v>0</v>
      </c>
      <c r="P17" s="68">
        <f t="shared" si="23"/>
        <v>0</v>
      </c>
      <c r="Q17" s="67"/>
      <c r="R17" s="67" t="s">
        <v>57</v>
      </c>
      <c r="S17" s="161">
        <f t="shared" si="1"/>
        <v>7.4671243210293445E-4</v>
      </c>
      <c r="T17" s="67">
        <f t="shared" si="2"/>
        <v>1.2572252417849949E-3</v>
      </c>
      <c r="U17" s="164">
        <f>IF(N17=0,C17,0)</f>
        <v>1.2572252417849949E-3</v>
      </c>
      <c r="V17" s="67">
        <f t="shared" si="4"/>
        <v>1.6836806081349482</v>
      </c>
      <c r="W17" s="67">
        <f t="shared" si="5"/>
        <v>0.68368060813494824</v>
      </c>
      <c r="X17" s="67">
        <f t="shared" si="16"/>
        <v>0.31631939186505176</v>
      </c>
      <c r="Y17" s="67">
        <f t="shared" si="6"/>
        <v>1.493424864205869E-4</v>
      </c>
      <c r="Z17" s="67">
        <f t="shared" si="17"/>
        <v>4.7239924484174794E-5</v>
      </c>
      <c r="AA17" s="67">
        <f t="shared" si="24"/>
        <v>5.9736994568234758E-4</v>
      </c>
      <c r="AB17" s="68">
        <f t="shared" si="7"/>
        <v>6.4499999999999996E-4</v>
      </c>
      <c r="AC17" s="143"/>
      <c r="AD17" s="54" t="s">
        <v>57</v>
      </c>
      <c r="AE17" s="55">
        <f t="shared" si="8"/>
        <v>0</v>
      </c>
      <c r="AF17" s="56">
        <f t="shared" si="9"/>
        <v>0</v>
      </c>
      <c r="AG17" s="56">
        <f t="shared" si="18"/>
        <v>6.4499999999999996E-4</v>
      </c>
      <c r="AH17" s="57">
        <f t="shared" si="19"/>
        <v>6.4499999999999996E-4</v>
      </c>
      <c r="AI17" s="46">
        <f t="shared" si="20"/>
        <v>6.3474693279456907E-4</v>
      </c>
      <c r="AJ17" s="44">
        <f t="shared" si="21"/>
        <v>7573531.9041522257</v>
      </c>
    </row>
    <row r="18" spans="1:36" ht="18" customHeight="1" x14ac:dyDescent="0.2">
      <c r="A18" s="54" t="s">
        <v>58</v>
      </c>
      <c r="B18" s="33">
        <f>'Self-Suff'!L19</f>
        <v>3.6134751851953002E-3</v>
      </c>
      <c r="C18" s="34">
        <f>Resources!L18</f>
        <v>4.5761451893605544E-3</v>
      </c>
      <c r="D18" s="46">
        <f t="shared" si="10"/>
        <v>0</v>
      </c>
      <c r="E18" s="46">
        <f t="shared" si="11"/>
        <v>0</v>
      </c>
      <c r="F18" s="46">
        <f t="shared" si="12"/>
        <v>0</v>
      </c>
      <c r="G18" s="46">
        <f t="shared" si="13"/>
        <v>0</v>
      </c>
      <c r="H18" s="46">
        <f t="shared" si="25"/>
        <v>0</v>
      </c>
      <c r="I18" s="47">
        <f t="shared" si="22"/>
        <v>0</v>
      </c>
      <c r="J18" s="37"/>
      <c r="K18" s="31" t="s">
        <v>58</v>
      </c>
      <c r="L18" s="161">
        <f t="shared" si="14"/>
        <v>3.6134751851953002E-3</v>
      </c>
      <c r="M18" s="67">
        <f t="shared" si="14"/>
        <v>4.5761451893605544E-3</v>
      </c>
      <c r="N18" s="67">
        <f t="shared" si="0"/>
        <v>0</v>
      </c>
      <c r="O18" s="67">
        <f t="shared" si="15"/>
        <v>0</v>
      </c>
      <c r="P18" s="68">
        <f t="shared" si="23"/>
        <v>0</v>
      </c>
      <c r="Q18" s="67"/>
      <c r="R18" s="67" t="s">
        <v>58</v>
      </c>
      <c r="S18" s="161">
        <f t="shared" si="1"/>
        <v>3.6134751851953002E-3</v>
      </c>
      <c r="T18" s="67">
        <f t="shared" si="2"/>
        <v>4.5761451893605544E-3</v>
      </c>
      <c r="U18" s="164">
        <f>IF(N18=0,C18,0)</f>
        <v>4.5761451893605544E-3</v>
      </c>
      <c r="V18" s="67">
        <f t="shared" si="4"/>
        <v>1.2664111291283779</v>
      </c>
      <c r="W18" s="67">
        <f t="shared" si="5"/>
        <v>0.26641112912837794</v>
      </c>
      <c r="X18" s="67">
        <f t="shared" si="16"/>
        <v>0.73358887087162206</v>
      </c>
      <c r="Y18" s="67">
        <f t="shared" si="6"/>
        <v>7.2269503703906006E-4</v>
      </c>
      <c r="Z18" s="67">
        <f t="shared" si="17"/>
        <v>5.3016103620600913E-4</v>
      </c>
      <c r="AA18" s="67">
        <f t="shared" si="24"/>
        <v>2.8907801481562402E-3</v>
      </c>
      <c r="AB18" s="68">
        <f t="shared" si="7"/>
        <v>3.421E-3</v>
      </c>
      <c r="AC18" s="143"/>
      <c r="AD18" s="54" t="s">
        <v>58</v>
      </c>
      <c r="AE18" s="55">
        <f t="shared" si="8"/>
        <v>0</v>
      </c>
      <c r="AF18" s="56">
        <f t="shared" si="9"/>
        <v>0</v>
      </c>
      <c r="AG18" s="56">
        <f t="shared" si="18"/>
        <v>3.421E-3</v>
      </c>
      <c r="AH18" s="57">
        <f t="shared" si="19"/>
        <v>3.421E-3</v>
      </c>
      <c r="AI18" s="46">
        <f t="shared" si="20"/>
        <v>3.3666190032406525E-3</v>
      </c>
      <c r="AJ18" s="44">
        <f t="shared" si="21"/>
        <v>40169073.866829097</v>
      </c>
    </row>
    <row r="19" spans="1:36" ht="18" customHeight="1" x14ac:dyDescent="0.2">
      <c r="A19" s="54" t="s">
        <v>59</v>
      </c>
      <c r="B19" s="33">
        <f>'Self-Suff'!L20</f>
        <v>4.9345281357976167E-3</v>
      </c>
      <c r="C19" s="34">
        <f>Resources!L19</f>
        <v>5.5216945773016481E-3</v>
      </c>
      <c r="D19" s="46">
        <f t="shared" si="10"/>
        <v>0</v>
      </c>
      <c r="E19" s="46">
        <f t="shared" si="11"/>
        <v>0</v>
      </c>
      <c r="F19" s="46">
        <f t="shared" si="12"/>
        <v>0</v>
      </c>
      <c r="G19" s="46">
        <f t="shared" si="13"/>
        <v>0</v>
      </c>
      <c r="H19" s="46">
        <f t="shared" si="25"/>
        <v>0</v>
      </c>
      <c r="I19" s="47">
        <f t="shared" si="22"/>
        <v>0</v>
      </c>
      <c r="J19" s="37"/>
      <c r="K19" s="31" t="s">
        <v>59</v>
      </c>
      <c r="L19" s="161">
        <f t="shared" si="14"/>
        <v>4.9345281357976167E-3</v>
      </c>
      <c r="M19" s="67">
        <f t="shared" si="14"/>
        <v>5.5216945773016481E-3</v>
      </c>
      <c r="N19" s="67">
        <f t="shared" si="0"/>
        <v>0</v>
      </c>
      <c r="O19" s="67">
        <f t="shared" si="15"/>
        <v>0</v>
      </c>
      <c r="P19" s="68">
        <f t="shared" si="23"/>
        <v>0</v>
      </c>
      <c r="Q19" s="67"/>
      <c r="R19" s="67" t="s">
        <v>59</v>
      </c>
      <c r="S19" s="161">
        <f t="shared" si="1"/>
        <v>4.9345281357976167E-3</v>
      </c>
      <c r="T19" s="67">
        <f t="shared" si="2"/>
        <v>5.5216945773016481E-3</v>
      </c>
      <c r="U19" s="164">
        <v>0</v>
      </c>
      <c r="V19" s="67">
        <f t="shared" si="4"/>
        <v>0</v>
      </c>
      <c r="W19" s="67">
        <f t="shared" si="5"/>
        <v>0</v>
      </c>
      <c r="X19" s="67">
        <f t="shared" si="16"/>
        <v>0</v>
      </c>
      <c r="Y19" s="67">
        <f t="shared" si="6"/>
        <v>0</v>
      </c>
      <c r="Z19" s="67">
        <f t="shared" si="17"/>
        <v>0</v>
      </c>
      <c r="AA19" s="67">
        <f t="shared" si="24"/>
        <v>0</v>
      </c>
      <c r="AB19" s="68">
        <f t="shared" si="7"/>
        <v>0</v>
      </c>
      <c r="AC19" s="143"/>
      <c r="AD19" s="54" t="s">
        <v>59</v>
      </c>
      <c r="AE19" s="55">
        <f t="shared" si="8"/>
        <v>0</v>
      </c>
      <c r="AF19" s="56">
        <f t="shared" si="9"/>
        <v>0</v>
      </c>
      <c r="AG19" s="56">
        <f t="shared" si="18"/>
        <v>0</v>
      </c>
      <c r="AH19" s="57">
        <f t="shared" si="19"/>
        <v>0</v>
      </c>
      <c r="AI19" s="46">
        <f t="shared" si="20"/>
        <v>0</v>
      </c>
      <c r="AJ19" s="44">
        <f t="shared" si="21"/>
        <v>0</v>
      </c>
    </row>
    <row r="20" spans="1:36" ht="18" customHeight="1" x14ac:dyDescent="0.2">
      <c r="A20" s="54" t="s">
        <v>60</v>
      </c>
      <c r="B20" s="33">
        <f>'Self-Suff'!L21</f>
        <v>4.3364171887545462E-4</v>
      </c>
      <c r="C20" s="34">
        <f>Resources!L20</f>
        <v>9.8525427133514237E-4</v>
      </c>
      <c r="D20" s="46">
        <f t="shared" si="10"/>
        <v>0</v>
      </c>
      <c r="E20" s="46">
        <f t="shared" si="11"/>
        <v>0</v>
      </c>
      <c r="F20" s="46">
        <f t="shared" si="12"/>
        <v>0</v>
      </c>
      <c r="G20" s="46">
        <f t="shared" si="13"/>
        <v>0</v>
      </c>
      <c r="H20" s="46">
        <f t="shared" si="25"/>
        <v>0</v>
      </c>
      <c r="I20" s="47">
        <f t="shared" si="22"/>
        <v>0</v>
      </c>
      <c r="J20" s="37"/>
      <c r="K20" s="31" t="s">
        <v>60</v>
      </c>
      <c r="L20" s="161">
        <f t="shared" si="14"/>
        <v>4.3364171887545462E-4</v>
      </c>
      <c r="M20" s="67">
        <f t="shared" si="14"/>
        <v>9.8525427133514237E-4</v>
      </c>
      <c r="N20" s="67">
        <f t="shared" si="0"/>
        <v>9.8525427133514237E-4</v>
      </c>
      <c r="O20" s="67">
        <f t="shared" si="15"/>
        <v>8.6728343775090928E-5</v>
      </c>
      <c r="P20" s="68">
        <f t="shared" si="23"/>
        <v>3.4699999999999998E-4</v>
      </c>
      <c r="Q20" s="67"/>
      <c r="R20" s="67" t="s">
        <v>60</v>
      </c>
      <c r="S20" s="161">
        <f t="shared" si="1"/>
        <v>4.3364171887545462E-4</v>
      </c>
      <c r="T20" s="67">
        <f t="shared" si="2"/>
        <v>9.8525427133514237E-4</v>
      </c>
      <c r="U20" s="164">
        <f>IF(N20=0,C20,0)</f>
        <v>0</v>
      </c>
      <c r="V20" s="67">
        <f t="shared" si="4"/>
        <v>0</v>
      </c>
      <c r="W20" s="67">
        <f t="shared" si="5"/>
        <v>0</v>
      </c>
      <c r="X20" s="67">
        <f t="shared" si="16"/>
        <v>0</v>
      </c>
      <c r="Y20" s="67">
        <f t="shared" si="6"/>
        <v>0</v>
      </c>
      <c r="Z20" s="67">
        <f t="shared" si="17"/>
        <v>0</v>
      </c>
      <c r="AA20" s="67">
        <f t="shared" si="24"/>
        <v>0</v>
      </c>
      <c r="AB20" s="68">
        <f t="shared" si="7"/>
        <v>0</v>
      </c>
      <c r="AC20" s="143"/>
      <c r="AD20" s="54" t="s">
        <v>60</v>
      </c>
      <c r="AE20" s="55">
        <f t="shared" si="8"/>
        <v>0</v>
      </c>
      <c r="AF20" s="56">
        <f t="shared" si="9"/>
        <v>3.4699999999999998E-4</v>
      </c>
      <c r="AG20" s="56">
        <f t="shared" si="18"/>
        <v>0</v>
      </c>
      <c r="AH20" s="57">
        <f t="shared" si="19"/>
        <v>3.4699999999999998E-4</v>
      </c>
      <c r="AI20" s="46">
        <f t="shared" si="20"/>
        <v>3.414840088057604E-4</v>
      </c>
      <c r="AJ20" s="44">
        <f t="shared" si="21"/>
        <v>4074442.7453346085</v>
      </c>
    </row>
    <row r="21" spans="1:36" ht="18" customHeight="1" x14ac:dyDescent="0.2">
      <c r="A21" s="54" t="s">
        <v>61</v>
      </c>
      <c r="B21" s="33">
        <f>'Self-Suff'!L22</f>
        <v>2.3227642730472134E-2</v>
      </c>
      <c r="C21" s="34">
        <f>Resources!L21</f>
        <v>2.0684871913761966E-2</v>
      </c>
      <c r="D21" s="46">
        <f t="shared" si="10"/>
        <v>2.3227642730472134E-2</v>
      </c>
      <c r="E21" s="46">
        <f t="shared" si="11"/>
        <v>4.645528546094427E-3</v>
      </c>
      <c r="F21" s="46">
        <f t="shared" si="12"/>
        <v>1.8582114184377708E-2</v>
      </c>
      <c r="G21" s="46">
        <f t="shared" si="13"/>
        <v>1.1229290095346649</v>
      </c>
      <c r="H21" s="46">
        <f t="shared" si="25"/>
        <v>5.2165987690308271E-3</v>
      </c>
      <c r="I21" s="47">
        <f t="shared" si="22"/>
        <v>2.3799000000000001E-2</v>
      </c>
      <c r="J21" s="37"/>
      <c r="K21" s="31" t="s">
        <v>61</v>
      </c>
      <c r="L21" s="161">
        <f t="shared" si="14"/>
        <v>2.3227642730472134E-2</v>
      </c>
      <c r="M21" s="67">
        <f t="shared" si="14"/>
        <v>2.0684871913761966E-2</v>
      </c>
      <c r="N21" s="67">
        <f t="shared" si="0"/>
        <v>0</v>
      </c>
      <c r="O21" s="67">
        <f t="shared" si="15"/>
        <v>0</v>
      </c>
      <c r="P21" s="68">
        <f t="shared" si="23"/>
        <v>0</v>
      </c>
      <c r="Q21" s="67"/>
      <c r="R21" s="67" t="s">
        <v>61</v>
      </c>
      <c r="S21" s="161">
        <f t="shared" si="1"/>
        <v>2.3227642730472134E-2</v>
      </c>
      <c r="T21" s="67">
        <f t="shared" si="2"/>
        <v>2.0684871913761966E-2</v>
      </c>
      <c r="U21" s="164">
        <v>0</v>
      </c>
      <c r="V21" s="67">
        <f t="shared" si="4"/>
        <v>0</v>
      </c>
      <c r="W21" s="67">
        <f t="shared" si="5"/>
        <v>0</v>
      </c>
      <c r="X21" s="67">
        <f t="shared" si="16"/>
        <v>0</v>
      </c>
      <c r="Y21" s="67">
        <f t="shared" si="6"/>
        <v>0</v>
      </c>
      <c r="Z21" s="67">
        <f t="shared" si="17"/>
        <v>0</v>
      </c>
      <c r="AA21" s="67">
        <f t="shared" si="24"/>
        <v>0</v>
      </c>
      <c r="AB21" s="68">
        <f t="shared" si="7"/>
        <v>0</v>
      </c>
      <c r="AC21" s="143"/>
      <c r="AD21" s="54" t="s">
        <v>61</v>
      </c>
      <c r="AE21" s="55">
        <f t="shared" si="8"/>
        <v>2.3799000000000001E-2</v>
      </c>
      <c r="AF21" s="56">
        <f t="shared" si="9"/>
        <v>0</v>
      </c>
      <c r="AG21" s="56">
        <f t="shared" si="18"/>
        <v>0</v>
      </c>
      <c r="AH21" s="57">
        <f t="shared" si="19"/>
        <v>2.3799000000000001E-2</v>
      </c>
      <c r="AI21" s="46">
        <f t="shared" si="20"/>
        <v>2.342068566446194E-2</v>
      </c>
      <c r="AJ21" s="44">
        <f t="shared" si="21"/>
        <v>279445714.39832383</v>
      </c>
    </row>
    <row r="22" spans="1:36" ht="18" customHeight="1" x14ac:dyDescent="0.2">
      <c r="A22" s="54" t="s">
        <v>62</v>
      </c>
      <c r="B22" s="33">
        <f>'Self-Suff'!L23</f>
        <v>3.7525647727432733E-3</v>
      </c>
      <c r="C22" s="34">
        <f>Resources!L22</f>
        <v>3.2460823770250045E-3</v>
      </c>
      <c r="D22" s="46">
        <f t="shared" si="10"/>
        <v>3.7525647727432733E-3</v>
      </c>
      <c r="E22" s="46">
        <f t="shared" si="11"/>
        <v>7.5051295454865469E-4</v>
      </c>
      <c r="F22" s="46">
        <f t="shared" si="12"/>
        <v>3.0020518181946188E-3</v>
      </c>
      <c r="G22" s="46">
        <f t="shared" si="13"/>
        <v>1.1560288177844871</v>
      </c>
      <c r="H22" s="46">
        <f t="shared" si="25"/>
        <v>8.6761460357882381E-4</v>
      </c>
      <c r="I22" s="47">
        <f t="shared" si="22"/>
        <v>3.8700000000000002E-3</v>
      </c>
      <c r="J22" s="37"/>
      <c r="K22" s="31" t="s">
        <v>62</v>
      </c>
      <c r="L22" s="161">
        <f t="shared" si="14"/>
        <v>3.7525647727432733E-3</v>
      </c>
      <c r="M22" s="67">
        <f t="shared" si="14"/>
        <v>3.2460823770250045E-3</v>
      </c>
      <c r="N22" s="67">
        <f t="shared" si="0"/>
        <v>0</v>
      </c>
      <c r="O22" s="67">
        <f t="shared" si="15"/>
        <v>0</v>
      </c>
      <c r="P22" s="68">
        <f t="shared" si="23"/>
        <v>0</v>
      </c>
      <c r="Q22" s="67"/>
      <c r="R22" s="67" t="s">
        <v>62</v>
      </c>
      <c r="S22" s="161">
        <f t="shared" si="1"/>
        <v>3.7525647727432733E-3</v>
      </c>
      <c r="T22" s="67">
        <f t="shared" si="2"/>
        <v>3.2460823770250045E-3</v>
      </c>
      <c r="U22" s="164">
        <f>IF(N22=0,C22,0)</f>
        <v>3.2460823770250045E-3</v>
      </c>
      <c r="V22" s="67">
        <f t="shared" si="4"/>
        <v>0.86503033887726599</v>
      </c>
      <c r="W22" s="67">
        <f t="shared" si="5"/>
        <v>-0.13496966112273401</v>
      </c>
      <c r="X22" s="67">
        <f t="shared" si="16"/>
        <v>1.134969661122734</v>
      </c>
      <c r="Y22" s="67">
        <f t="shared" si="6"/>
        <v>7.5051295454865469E-4</v>
      </c>
      <c r="Z22" s="67">
        <f t="shared" si="17"/>
        <v>8.5180943369230844E-4</v>
      </c>
      <c r="AA22" s="67">
        <f t="shared" si="24"/>
        <v>3.0020518181946188E-3</v>
      </c>
      <c r="AB22" s="68">
        <f t="shared" si="7"/>
        <v>3.8539999999999998E-3</v>
      </c>
      <c r="AC22" s="143"/>
      <c r="AD22" s="54" t="s">
        <v>62</v>
      </c>
      <c r="AE22" s="55">
        <f t="shared" si="8"/>
        <v>3.8700000000000002E-3</v>
      </c>
      <c r="AF22" s="56">
        <f t="shared" si="9"/>
        <v>0</v>
      </c>
      <c r="AG22" s="56">
        <f t="shared" si="18"/>
        <v>3.8539999999999998E-3</v>
      </c>
      <c r="AH22" s="57">
        <f t="shared" si="19"/>
        <v>7.724E-3</v>
      </c>
      <c r="AI22" s="46">
        <f t="shared" si="20"/>
        <v>7.6012175331864372E-3</v>
      </c>
      <c r="AJ22" s="44">
        <f t="shared" si="21"/>
        <v>90694512.290964037</v>
      </c>
    </row>
    <row r="23" spans="1:36" ht="18" customHeight="1" x14ac:dyDescent="0.2">
      <c r="A23" s="54" t="s">
        <v>63</v>
      </c>
      <c r="B23" s="33">
        <f>'Self-Suff'!L24</f>
        <v>1.7756967195571597E-3</v>
      </c>
      <c r="C23" s="34">
        <f>Resources!L23</f>
        <v>2.2306795748087056E-3</v>
      </c>
      <c r="D23" s="46">
        <f t="shared" si="10"/>
        <v>0</v>
      </c>
      <c r="E23" s="46">
        <f t="shared" si="11"/>
        <v>0</v>
      </c>
      <c r="F23" s="46">
        <f t="shared" si="12"/>
        <v>0</v>
      </c>
      <c r="G23" s="46">
        <f t="shared" si="13"/>
        <v>0</v>
      </c>
      <c r="H23" s="46">
        <f t="shared" si="25"/>
        <v>0</v>
      </c>
      <c r="I23" s="47">
        <f t="shared" si="22"/>
        <v>0</v>
      </c>
      <c r="J23" s="37"/>
      <c r="K23" s="31" t="s">
        <v>63</v>
      </c>
      <c r="L23" s="161">
        <f t="shared" si="14"/>
        <v>1.7756967195571597E-3</v>
      </c>
      <c r="M23" s="67">
        <f t="shared" si="14"/>
        <v>2.2306795748087056E-3</v>
      </c>
      <c r="N23" s="67">
        <f t="shared" si="0"/>
        <v>0</v>
      </c>
      <c r="O23" s="67">
        <f t="shared" si="15"/>
        <v>0</v>
      </c>
      <c r="P23" s="68">
        <f t="shared" si="23"/>
        <v>0</v>
      </c>
      <c r="Q23" s="67"/>
      <c r="R23" s="67" t="s">
        <v>63</v>
      </c>
      <c r="S23" s="161">
        <f t="shared" si="1"/>
        <v>1.7756967195571597E-3</v>
      </c>
      <c r="T23" s="67">
        <f t="shared" si="2"/>
        <v>2.2306795748087056E-3</v>
      </c>
      <c r="U23" s="164">
        <f>IF(N23=0,C23,0)</f>
        <v>2.2306795748087056E-3</v>
      </c>
      <c r="V23" s="67">
        <f t="shared" si="4"/>
        <v>1.2562277951186471</v>
      </c>
      <c r="W23" s="67">
        <f t="shared" si="5"/>
        <v>0.25622779511864713</v>
      </c>
      <c r="X23" s="67">
        <f t="shared" si="16"/>
        <v>0.74377220488135287</v>
      </c>
      <c r="Y23" s="67">
        <f t="shared" si="6"/>
        <v>3.5513934391143197E-4</v>
      </c>
      <c r="Z23" s="67">
        <f t="shared" si="17"/>
        <v>2.6414277286112284E-4</v>
      </c>
      <c r="AA23" s="67">
        <f t="shared" si="24"/>
        <v>1.4205573756457279E-3</v>
      </c>
      <c r="AB23" s="68">
        <f t="shared" si="7"/>
        <v>1.6850000000000001E-3</v>
      </c>
      <c r="AC23" s="143"/>
      <c r="AD23" s="54" t="s">
        <v>63</v>
      </c>
      <c r="AE23" s="55">
        <f t="shared" si="8"/>
        <v>0</v>
      </c>
      <c r="AF23" s="56">
        <f t="shared" si="9"/>
        <v>0</v>
      </c>
      <c r="AG23" s="56">
        <f t="shared" si="18"/>
        <v>1.6850000000000001E-3</v>
      </c>
      <c r="AH23" s="57">
        <f t="shared" si="19"/>
        <v>1.6850000000000001E-3</v>
      </c>
      <c r="AI23" s="46">
        <f t="shared" si="20"/>
        <v>1.6582148554400761E-3</v>
      </c>
      <c r="AJ23" s="44">
        <f t="shared" si="21"/>
        <v>19785118.230227135</v>
      </c>
    </row>
    <row r="24" spans="1:36" ht="18" customHeight="1" x14ac:dyDescent="0.2">
      <c r="A24" s="54" t="s">
        <v>64</v>
      </c>
      <c r="B24" s="33">
        <f>'Self-Suff'!L25</f>
        <v>6.2696207808056058E-4</v>
      </c>
      <c r="C24" s="34">
        <f>Resources!L24</f>
        <v>1.3491686593104923E-3</v>
      </c>
      <c r="D24" s="46">
        <f t="shared" si="10"/>
        <v>0</v>
      </c>
      <c r="E24" s="46">
        <f t="shared" si="11"/>
        <v>0</v>
      </c>
      <c r="F24" s="46">
        <f t="shared" si="12"/>
        <v>0</v>
      </c>
      <c r="G24" s="46">
        <f t="shared" si="13"/>
        <v>0</v>
      </c>
      <c r="H24" s="46">
        <f t="shared" si="25"/>
        <v>0</v>
      </c>
      <c r="I24" s="47">
        <f t="shared" si="22"/>
        <v>0</v>
      </c>
      <c r="J24" s="37"/>
      <c r="K24" s="31" t="s">
        <v>64</v>
      </c>
      <c r="L24" s="161">
        <f t="shared" si="14"/>
        <v>6.2696207808056058E-4</v>
      </c>
      <c r="M24" s="67">
        <f t="shared" si="14"/>
        <v>1.3491686593104923E-3</v>
      </c>
      <c r="N24" s="67">
        <f t="shared" si="0"/>
        <v>1.3491686593104923E-3</v>
      </c>
      <c r="O24" s="67">
        <f t="shared" si="15"/>
        <v>1.2539241561611213E-4</v>
      </c>
      <c r="P24" s="68">
        <f t="shared" si="23"/>
        <v>5.0199999999999995E-4</v>
      </c>
      <c r="Q24" s="67"/>
      <c r="R24" s="67" t="s">
        <v>64</v>
      </c>
      <c r="S24" s="161">
        <f t="shared" si="1"/>
        <v>6.2696207808056058E-4</v>
      </c>
      <c r="T24" s="67">
        <f t="shared" si="2"/>
        <v>1.3491686593104923E-3</v>
      </c>
      <c r="U24" s="164">
        <f>IF(N24=0,C24,0)</f>
        <v>0</v>
      </c>
      <c r="V24" s="67">
        <f t="shared" si="4"/>
        <v>0</v>
      </c>
      <c r="W24" s="67">
        <f t="shared" si="5"/>
        <v>0</v>
      </c>
      <c r="X24" s="67">
        <f t="shared" si="16"/>
        <v>0</v>
      </c>
      <c r="Y24" s="67">
        <f t="shared" si="6"/>
        <v>0</v>
      </c>
      <c r="Z24" s="67">
        <f t="shared" si="17"/>
        <v>0</v>
      </c>
      <c r="AA24" s="67">
        <f t="shared" si="24"/>
        <v>0</v>
      </c>
      <c r="AB24" s="68">
        <f t="shared" si="7"/>
        <v>0</v>
      </c>
      <c r="AC24" s="143"/>
      <c r="AD24" s="54" t="s">
        <v>64</v>
      </c>
      <c r="AE24" s="55">
        <f t="shared" si="8"/>
        <v>0</v>
      </c>
      <c r="AF24" s="56">
        <f t="shared" si="9"/>
        <v>5.0199999999999995E-4</v>
      </c>
      <c r="AG24" s="56">
        <f t="shared" si="18"/>
        <v>0</v>
      </c>
      <c r="AH24" s="57">
        <f t="shared" si="19"/>
        <v>5.0199999999999995E-4</v>
      </c>
      <c r="AI24" s="46">
        <f t="shared" si="20"/>
        <v>4.9402009343081188E-4</v>
      </c>
      <c r="AJ24" s="44">
        <f t="shared" si="21"/>
        <v>5894438.7843169263</v>
      </c>
    </row>
    <row r="25" spans="1:36" ht="18" customHeight="1" x14ac:dyDescent="0.2">
      <c r="A25" s="54" t="s">
        <v>65</v>
      </c>
      <c r="B25" s="33">
        <f>'Self-Suff'!L26</f>
        <v>0.28927527964381755</v>
      </c>
      <c r="C25" s="34">
        <f>Resources!L25</f>
        <v>0.32325926761659296</v>
      </c>
      <c r="D25" s="46">
        <f t="shared" si="10"/>
        <v>0</v>
      </c>
      <c r="E25" s="46">
        <f t="shared" si="11"/>
        <v>0</v>
      </c>
      <c r="F25" s="46">
        <f t="shared" si="12"/>
        <v>0</v>
      </c>
      <c r="G25" s="46">
        <f t="shared" si="13"/>
        <v>0</v>
      </c>
      <c r="H25" s="46">
        <f t="shared" si="25"/>
        <v>0</v>
      </c>
      <c r="I25" s="47">
        <f t="shared" si="22"/>
        <v>0</v>
      </c>
      <c r="J25" s="37"/>
      <c r="K25" s="31" t="s">
        <v>65</v>
      </c>
      <c r="L25" s="161">
        <f t="shared" si="14"/>
        <v>0.28927527964381755</v>
      </c>
      <c r="M25" s="67">
        <f t="shared" si="14"/>
        <v>0.32325926761659296</v>
      </c>
      <c r="N25" s="67">
        <f t="shared" si="0"/>
        <v>0</v>
      </c>
      <c r="O25" s="67">
        <f t="shared" si="15"/>
        <v>0</v>
      </c>
      <c r="P25" s="68">
        <f t="shared" si="23"/>
        <v>0</v>
      </c>
      <c r="Q25" s="67"/>
      <c r="R25" s="67" t="s">
        <v>65</v>
      </c>
      <c r="S25" s="161">
        <f t="shared" si="1"/>
        <v>0.28927527964381755</v>
      </c>
      <c r="T25" s="67">
        <f t="shared" si="2"/>
        <v>0.32325926761659296</v>
      </c>
      <c r="U25" s="164">
        <v>0</v>
      </c>
      <c r="V25" s="67">
        <f t="shared" si="4"/>
        <v>0</v>
      </c>
      <c r="W25" s="67">
        <f t="shared" si="5"/>
        <v>0</v>
      </c>
      <c r="X25" s="67">
        <f t="shared" si="16"/>
        <v>0</v>
      </c>
      <c r="Y25" s="67">
        <f t="shared" si="6"/>
        <v>0</v>
      </c>
      <c r="Z25" s="67">
        <f t="shared" si="17"/>
        <v>0</v>
      </c>
      <c r="AA25" s="67">
        <f t="shared" si="24"/>
        <v>0</v>
      </c>
      <c r="AB25" s="68">
        <f t="shared" si="7"/>
        <v>0</v>
      </c>
      <c r="AC25" s="143"/>
      <c r="AD25" s="54" t="s">
        <v>65</v>
      </c>
      <c r="AE25" s="55">
        <f t="shared" si="8"/>
        <v>0</v>
      </c>
      <c r="AF25" s="56">
        <f t="shared" si="9"/>
        <v>0</v>
      </c>
      <c r="AG25" s="56">
        <f t="shared" si="18"/>
        <v>0</v>
      </c>
      <c r="AH25" s="57">
        <f t="shared" si="19"/>
        <v>0</v>
      </c>
      <c r="AI25" s="46">
        <f t="shared" si="20"/>
        <v>0</v>
      </c>
      <c r="AJ25" s="44">
        <f t="shared" si="21"/>
        <v>0</v>
      </c>
    </row>
    <row r="26" spans="1:36" ht="18" customHeight="1" x14ac:dyDescent="0.2">
      <c r="A26" s="54" t="s">
        <v>66</v>
      </c>
      <c r="B26" s="33">
        <f>'Self-Suff'!L27</f>
        <v>4.177125539631176E-3</v>
      </c>
      <c r="C26" s="34">
        <f>Resources!L26</f>
        <v>3.5473619182548005E-3</v>
      </c>
      <c r="D26" s="46">
        <f t="shared" si="10"/>
        <v>4.177125539631176E-3</v>
      </c>
      <c r="E26" s="46">
        <f t="shared" si="11"/>
        <v>8.3542510792623521E-4</v>
      </c>
      <c r="F26" s="46">
        <f t="shared" si="12"/>
        <v>3.3417004317049409E-3</v>
      </c>
      <c r="G26" s="46">
        <f t="shared" si="13"/>
        <v>1.1775301296818907</v>
      </c>
      <c r="H26" s="46">
        <f t="shared" si="25"/>
        <v>9.8373823567588729E-4</v>
      </c>
      <c r="I26" s="47">
        <f t="shared" si="22"/>
        <v>4.3249999999999999E-3</v>
      </c>
      <c r="J26" s="37"/>
      <c r="K26" s="31" t="s">
        <v>66</v>
      </c>
      <c r="L26" s="161">
        <f t="shared" si="14"/>
        <v>4.177125539631176E-3</v>
      </c>
      <c r="M26" s="67">
        <f t="shared" si="14"/>
        <v>3.5473619182548005E-3</v>
      </c>
      <c r="N26" s="67">
        <f t="shared" si="0"/>
        <v>0</v>
      </c>
      <c r="O26" s="67">
        <f t="shared" si="15"/>
        <v>0</v>
      </c>
      <c r="P26" s="68">
        <f t="shared" si="23"/>
        <v>0</v>
      </c>
      <c r="Q26" s="67"/>
      <c r="R26" s="67" t="s">
        <v>66</v>
      </c>
      <c r="S26" s="161">
        <f t="shared" si="1"/>
        <v>4.177125539631176E-3</v>
      </c>
      <c r="T26" s="67">
        <f t="shared" si="2"/>
        <v>3.5473619182548005E-3</v>
      </c>
      <c r="U26" s="164">
        <v>0</v>
      </c>
      <c r="V26" s="67">
        <f t="shared" si="4"/>
        <v>0</v>
      </c>
      <c r="W26" s="67">
        <f t="shared" si="5"/>
        <v>0</v>
      </c>
      <c r="X26" s="67">
        <f t="shared" si="16"/>
        <v>0</v>
      </c>
      <c r="Y26" s="67">
        <f t="shared" si="6"/>
        <v>0</v>
      </c>
      <c r="Z26" s="67">
        <f t="shared" si="17"/>
        <v>0</v>
      </c>
      <c r="AA26" s="67">
        <f t="shared" si="24"/>
        <v>0</v>
      </c>
      <c r="AB26" s="68">
        <f t="shared" si="7"/>
        <v>0</v>
      </c>
      <c r="AC26" s="143"/>
      <c r="AD26" s="54" t="s">
        <v>66</v>
      </c>
      <c r="AE26" s="55">
        <f t="shared" si="8"/>
        <v>4.3249999999999999E-3</v>
      </c>
      <c r="AF26" s="56">
        <f t="shared" si="9"/>
        <v>0</v>
      </c>
      <c r="AG26" s="56">
        <f t="shared" si="18"/>
        <v>0</v>
      </c>
      <c r="AH26" s="57">
        <f t="shared" si="19"/>
        <v>4.3249999999999999E-3</v>
      </c>
      <c r="AI26" s="46">
        <f t="shared" si="20"/>
        <v>4.2562488129248236E-3</v>
      </c>
      <c r="AJ26" s="44">
        <f t="shared" si="21"/>
        <v>50783760.442571126</v>
      </c>
    </row>
    <row r="27" spans="1:36" ht="18" customHeight="1" x14ac:dyDescent="0.2">
      <c r="A27" s="54" t="s">
        <v>67</v>
      </c>
      <c r="B27" s="33">
        <f>'Self-Suff'!L28</f>
        <v>5.8396793624630036E-3</v>
      </c>
      <c r="C27" s="34">
        <f>Resources!L27</f>
        <v>6.415403799963683E-3</v>
      </c>
      <c r="D27" s="46">
        <f t="shared" si="10"/>
        <v>0</v>
      </c>
      <c r="E27" s="46">
        <f t="shared" si="11"/>
        <v>0</v>
      </c>
      <c r="F27" s="46">
        <f t="shared" si="12"/>
        <v>0</v>
      </c>
      <c r="G27" s="46">
        <f t="shared" si="13"/>
        <v>0</v>
      </c>
      <c r="H27" s="46">
        <f t="shared" si="25"/>
        <v>0</v>
      </c>
      <c r="I27" s="47">
        <f t="shared" si="22"/>
        <v>0</v>
      </c>
      <c r="J27" s="37"/>
      <c r="K27" s="31" t="s">
        <v>67</v>
      </c>
      <c r="L27" s="161">
        <f t="shared" si="14"/>
        <v>5.8396793624630036E-3</v>
      </c>
      <c r="M27" s="67">
        <f t="shared" si="14"/>
        <v>6.415403799963683E-3</v>
      </c>
      <c r="N27" s="67">
        <f t="shared" si="0"/>
        <v>0</v>
      </c>
      <c r="O27" s="67">
        <f t="shared" si="15"/>
        <v>0</v>
      </c>
      <c r="P27" s="68">
        <f t="shared" si="23"/>
        <v>0</v>
      </c>
      <c r="Q27" s="67"/>
      <c r="R27" s="67" t="s">
        <v>67</v>
      </c>
      <c r="S27" s="161">
        <f t="shared" si="1"/>
        <v>5.8396793624630036E-3</v>
      </c>
      <c r="T27" s="67">
        <f t="shared" si="2"/>
        <v>6.415403799963683E-3</v>
      </c>
      <c r="U27" s="164">
        <f>IF(N27=0,C27,0)</f>
        <v>6.415403799963683E-3</v>
      </c>
      <c r="V27" s="67">
        <f t="shared" si="4"/>
        <v>1.0985883644916175</v>
      </c>
      <c r="W27" s="67">
        <f t="shared" si="5"/>
        <v>9.8588364491617453E-2</v>
      </c>
      <c r="X27" s="67">
        <f t="shared" si="16"/>
        <v>0.90141163550838255</v>
      </c>
      <c r="Y27" s="67">
        <f t="shared" si="6"/>
        <v>1.1679358724926007E-3</v>
      </c>
      <c r="Z27" s="67">
        <f t="shared" si="17"/>
        <v>1.0527909849924648E-3</v>
      </c>
      <c r="AA27" s="67">
        <f t="shared" si="24"/>
        <v>4.6717434899704027E-3</v>
      </c>
      <c r="AB27" s="68">
        <f t="shared" si="7"/>
        <v>5.7250000000000001E-3</v>
      </c>
      <c r="AC27" s="143"/>
      <c r="AD27" s="54" t="s">
        <v>67</v>
      </c>
      <c r="AE27" s="55">
        <f t="shared" si="8"/>
        <v>0</v>
      </c>
      <c r="AF27" s="56">
        <f t="shared" si="9"/>
        <v>0</v>
      </c>
      <c r="AG27" s="56">
        <f t="shared" si="18"/>
        <v>5.7250000000000001E-3</v>
      </c>
      <c r="AH27" s="57">
        <f t="shared" si="19"/>
        <v>5.7250000000000001E-3</v>
      </c>
      <c r="AI27" s="46">
        <f t="shared" si="20"/>
        <v>5.6339940934091604E-3</v>
      </c>
      <c r="AJ27" s="44">
        <f t="shared" si="21"/>
        <v>67222434.343056589</v>
      </c>
    </row>
    <row r="28" spans="1:36" ht="18" customHeight="1" x14ac:dyDescent="0.2">
      <c r="A28" s="54" t="s">
        <v>68</v>
      </c>
      <c r="B28" s="33">
        <f>'Self-Suff'!L29</f>
        <v>4.0426990123845383E-4</v>
      </c>
      <c r="C28" s="34">
        <f>Resources!L28</f>
        <v>8.6693744280502065E-4</v>
      </c>
      <c r="D28" s="46">
        <f t="shared" si="10"/>
        <v>0</v>
      </c>
      <c r="E28" s="46">
        <f t="shared" si="11"/>
        <v>0</v>
      </c>
      <c r="F28" s="46">
        <f t="shared" si="12"/>
        <v>0</v>
      </c>
      <c r="G28" s="46">
        <f t="shared" si="13"/>
        <v>0</v>
      </c>
      <c r="H28" s="46">
        <f t="shared" si="25"/>
        <v>0</v>
      </c>
      <c r="I28" s="47">
        <f t="shared" si="22"/>
        <v>0</v>
      </c>
      <c r="J28" s="37"/>
      <c r="K28" s="31" t="s">
        <v>68</v>
      </c>
      <c r="L28" s="161">
        <f t="shared" si="14"/>
        <v>4.0426990123845383E-4</v>
      </c>
      <c r="M28" s="67">
        <f t="shared" si="14"/>
        <v>8.6693744280502065E-4</v>
      </c>
      <c r="N28" s="67">
        <f t="shared" si="0"/>
        <v>8.6693744280502065E-4</v>
      </c>
      <c r="O28" s="67">
        <f t="shared" si="15"/>
        <v>8.0853980247690778E-5</v>
      </c>
      <c r="P28" s="68">
        <f t="shared" si="23"/>
        <v>3.2299999999999999E-4</v>
      </c>
      <c r="Q28" s="67"/>
      <c r="R28" s="67" t="s">
        <v>68</v>
      </c>
      <c r="S28" s="161">
        <f t="shared" si="1"/>
        <v>4.0426990123845383E-4</v>
      </c>
      <c r="T28" s="67">
        <f t="shared" si="2"/>
        <v>8.6693744280502065E-4</v>
      </c>
      <c r="U28" s="164">
        <f>IF(N28=0,C28,0)</f>
        <v>0</v>
      </c>
      <c r="V28" s="67">
        <f t="shared" si="4"/>
        <v>0</v>
      </c>
      <c r="W28" s="67">
        <f t="shared" si="5"/>
        <v>0</v>
      </c>
      <c r="X28" s="67">
        <f t="shared" si="16"/>
        <v>0</v>
      </c>
      <c r="Y28" s="67">
        <f t="shared" si="6"/>
        <v>0</v>
      </c>
      <c r="Z28" s="67">
        <f t="shared" si="17"/>
        <v>0</v>
      </c>
      <c r="AA28" s="67">
        <f t="shared" si="24"/>
        <v>0</v>
      </c>
      <c r="AB28" s="68">
        <f t="shared" si="7"/>
        <v>0</v>
      </c>
      <c r="AC28" s="143"/>
      <c r="AD28" s="54" t="s">
        <v>68</v>
      </c>
      <c r="AE28" s="55">
        <f t="shared" si="8"/>
        <v>0</v>
      </c>
      <c r="AF28" s="56">
        <f t="shared" si="9"/>
        <v>3.2299999999999999E-4</v>
      </c>
      <c r="AG28" s="56">
        <f t="shared" si="18"/>
        <v>0</v>
      </c>
      <c r="AH28" s="57">
        <f t="shared" si="19"/>
        <v>3.2299999999999999E-4</v>
      </c>
      <c r="AI28" s="46">
        <f t="shared" si="20"/>
        <v>3.1786551828317183E-4</v>
      </c>
      <c r="AJ28" s="44">
        <f t="shared" si="21"/>
        <v>3792636.9070405723</v>
      </c>
    </row>
    <row r="29" spans="1:36" ht="18" customHeight="1" x14ac:dyDescent="0.2">
      <c r="A29" s="54" t="s">
        <v>69</v>
      </c>
      <c r="B29" s="33">
        <f>'Self-Suff'!L30</f>
        <v>2.3649452958787584E-3</v>
      </c>
      <c r="C29" s="34">
        <f>Resources!L29</f>
        <v>3.7869376817330504E-3</v>
      </c>
      <c r="D29" s="46">
        <f t="shared" si="10"/>
        <v>0</v>
      </c>
      <c r="E29" s="46">
        <f t="shared" si="11"/>
        <v>0</v>
      </c>
      <c r="F29" s="46">
        <f t="shared" si="12"/>
        <v>0</v>
      </c>
      <c r="G29" s="46">
        <f t="shared" si="13"/>
        <v>0</v>
      </c>
      <c r="H29" s="46">
        <f t="shared" si="25"/>
        <v>0</v>
      </c>
      <c r="I29" s="47">
        <f t="shared" si="22"/>
        <v>0</v>
      </c>
      <c r="J29" s="37"/>
      <c r="K29" s="31" t="s">
        <v>69</v>
      </c>
      <c r="L29" s="161">
        <f t="shared" si="14"/>
        <v>2.3649452958787584E-3</v>
      </c>
      <c r="M29" s="67">
        <f t="shared" si="14"/>
        <v>3.7869376817330504E-3</v>
      </c>
      <c r="N29" s="67">
        <f t="shared" si="0"/>
        <v>0</v>
      </c>
      <c r="O29" s="67">
        <f t="shared" si="15"/>
        <v>0</v>
      </c>
      <c r="P29" s="68">
        <f t="shared" si="23"/>
        <v>0</v>
      </c>
      <c r="Q29" s="67"/>
      <c r="R29" s="67" t="s">
        <v>69</v>
      </c>
      <c r="S29" s="161">
        <f t="shared" si="1"/>
        <v>2.3649452958787584E-3</v>
      </c>
      <c r="T29" s="67">
        <f t="shared" si="2"/>
        <v>3.7869376817330504E-3</v>
      </c>
      <c r="U29" s="164">
        <v>0</v>
      </c>
      <c r="V29" s="67">
        <f t="shared" si="4"/>
        <v>0</v>
      </c>
      <c r="W29" s="67">
        <f t="shared" si="5"/>
        <v>0</v>
      </c>
      <c r="X29" s="67">
        <f t="shared" si="16"/>
        <v>0</v>
      </c>
      <c r="Y29" s="67">
        <f t="shared" si="6"/>
        <v>0</v>
      </c>
      <c r="Z29" s="67">
        <f t="shared" si="17"/>
        <v>0</v>
      </c>
      <c r="AA29" s="67">
        <f t="shared" si="24"/>
        <v>0</v>
      </c>
      <c r="AB29" s="68">
        <f t="shared" si="7"/>
        <v>0</v>
      </c>
      <c r="AC29" s="143"/>
      <c r="AD29" s="54" t="s">
        <v>69</v>
      </c>
      <c r="AE29" s="55">
        <f t="shared" si="8"/>
        <v>0</v>
      </c>
      <c r="AF29" s="56">
        <f t="shared" si="9"/>
        <v>0</v>
      </c>
      <c r="AG29" s="56">
        <f t="shared" si="18"/>
        <v>0</v>
      </c>
      <c r="AH29" s="57">
        <f t="shared" si="19"/>
        <v>0</v>
      </c>
      <c r="AI29" s="46">
        <f t="shared" si="20"/>
        <v>0</v>
      </c>
      <c r="AJ29" s="44">
        <f t="shared" si="21"/>
        <v>0</v>
      </c>
    </row>
    <row r="30" spans="1:36" ht="18" customHeight="1" x14ac:dyDescent="0.2">
      <c r="A30" s="54" t="s">
        <v>70</v>
      </c>
      <c r="B30" s="33">
        <f>'Self-Suff'!L31</f>
        <v>7.5703052510872094E-3</v>
      </c>
      <c r="C30" s="34">
        <f>Resources!L30</f>
        <v>7.0115939627733471E-3</v>
      </c>
      <c r="D30" s="46">
        <f t="shared" si="10"/>
        <v>7.5703052510872094E-3</v>
      </c>
      <c r="E30" s="46">
        <f t="shared" si="11"/>
        <v>1.5140610502174419E-3</v>
      </c>
      <c r="F30" s="46">
        <f t="shared" si="12"/>
        <v>6.0562442008697676E-3</v>
      </c>
      <c r="G30" s="46">
        <f t="shared" si="13"/>
        <v>1.0796839194169296</v>
      </c>
      <c r="H30" s="46">
        <f t="shared" si="25"/>
        <v>1.6347073689352803E-3</v>
      </c>
      <c r="I30" s="47">
        <f t="shared" si="22"/>
        <v>7.6909999999999999E-3</v>
      </c>
      <c r="J30" s="37"/>
      <c r="K30" s="31" t="s">
        <v>70</v>
      </c>
      <c r="L30" s="161">
        <f t="shared" si="14"/>
        <v>7.5703052510872094E-3</v>
      </c>
      <c r="M30" s="67">
        <f t="shared" si="14"/>
        <v>7.0115939627733471E-3</v>
      </c>
      <c r="N30" s="67">
        <f t="shared" si="0"/>
        <v>0</v>
      </c>
      <c r="O30" s="67">
        <f t="shared" si="15"/>
        <v>0</v>
      </c>
      <c r="P30" s="68">
        <f t="shared" si="23"/>
        <v>0</v>
      </c>
      <c r="Q30" s="67"/>
      <c r="R30" s="67" t="s">
        <v>70</v>
      </c>
      <c r="S30" s="161">
        <f t="shared" si="1"/>
        <v>7.5703052510872094E-3</v>
      </c>
      <c r="T30" s="67">
        <f t="shared" si="2"/>
        <v>7.0115939627733471E-3</v>
      </c>
      <c r="U30" s="164">
        <v>0</v>
      </c>
      <c r="V30" s="67">
        <f t="shared" si="4"/>
        <v>0</v>
      </c>
      <c r="W30" s="67">
        <f t="shared" si="5"/>
        <v>0</v>
      </c>
      <c r="X30" s="67">
        <f t="shared" si="16"/>
        <v>0</v>
      </c>
      <c r="Y30" s="67">
        <f t="shared" si="6"/>
        <v>0</v>
      </c>
      <c r="Z30" s="67">
        <f t="shared" si="17"/>
        <v>0</v>
      </c>
      <c r="AA30" s="67">
        <f t="shared" si="24"/>
        <v>0</v>
      </c>
      <c r="AB30" s="68">
        <f t="shared" si="7"/>
        <v>0</v>
      </c>
      <c r="AC30" s="143"/>
      <c r="AD30" s="54" t="s">
        <v>70</v>
      </c>
      <c r="AE30" s="55">
        <f t="shared" si="8"/>
        <v>7.6909999999999999E-3</v>
      </c>
      <c r="AF30" s="56">
        <f t="shared" si="9"/>
        <v>0</v>
      </c>
      <c r="AG30" s="56">
        <f t="shared" si="18"/>
        <v>0</v>
      </c>
      <c r="AH30" s="57">
        <f t="shared" si="19"/>
        <v>7.6909999999999999E-3</v>
      </c>
      <c r="AI30" s="46">
        <f t="shared" si="20"/>
        <v>7.5687421087178774E-3</v>
      </c>
      <c r="AJ30" s="44">
        <f t="shared" si="21"/>
        <v>90307029.263309732</v>
      </c>
    </row>
    <row r="31" spans="1:36" ht="18" customHeight="1" x14ac:dyDescent="0.2">
      <c r="A31" s="54" t="s">
        <v>71</v>
      </c>
      <c r="B31" s="33">
        <f>'Self-Suff'!L32</f>
        <v>2.3577777564895091E-4</v>
      </c>
      <c r="C31" s="34">
        <f>Resources!L31</f>
        <v>7.4844837349412926E-4</v>
      </c>
      <c r="D31" s="46">
        <f t="shared" si="10"/>
        <v>0</v>
      </c>
      <c r="E31" s="46">
        <f t="shared" si="11"/>
        <v>0</v>
      </c>
      <c r="F31" s="46">
        <f t="shared" si="12"/>
        <v>0</v>
      </c>
      <c r="G31" s="46">
        <f t="shared" si="13"/>
        <v>0</v>
      </c>
      <c r="H31" s="46">
        <f t="shared" si="25"/>
        <v>0</v>
      </c>
      <c r="I31" s="47">
        <f t="shared" si="22"/>
        <v>0</v>
      </c>
      <c r="J31" s="37"/>
      <c r="K31" s="31" t="s">
        <v>71</v>
      </c>
      <c r="L31" s="161">
        <f t="shared" si="14"/>
        <v>2.3577777564895091E-4</v>
      </c>
      <c r="M31" s="67">
        <f t="shared" si="14"/>
        <v>7.4844837349412926E-4</v>
      </c>
      <c r="N31" s="67">
        <f t="shared" si="0"/>
        <v>7.4844837349412926E-4</v>
      </c>
      <c r="O31" s="67">
        <f t="shared" si="15"/>
        <v>4.7155555129790184E-5</v>
      </c>
      <c r="P31" s="68">
        <f t="shared" si="23"/>
        <v>1.8900000000000001E-4</v>
      </c>
      <c r="Q31" s="67"/>
      <c r="R31" s="67" t="s">
        <v>71</v>
      </c>
      <c r="S31" s="161">
        <f t="shared" si="1"/>
        <v>2.3577777564895091E-4</v>
      </c>
      <c r="T31" s="67">
        <f t="shared" si="2"/>
        <v>7.4844837349412926E-4</v>
      </c>
      <c r="U31" s="164">
        <f>IF(N31=0,C31,0)</f>
        <v>0</v>
      </c>
      <c r="V31" s="67">
        <f t="shared" si="4"/>
        <v>0</v>
      </c>
      <c r="W31" s="67">
        <f t="shared" si="5"/>
        <v>0</v>
      </c>
      <c r="X31" s="67">
        <f t="shared" si="16"/>
        <v>0</v>
      </c>
      <c r="Y31" s="67">
        <f t="shared" si="6"/>
        <v>0</v>
      </c>
      <c r="Z31" s="67">
        <f t="shared" si="17"/>
        <v>0</v>
      </c>
      <c r="AA31" s="67">
        <f t="shared" si="24"/>
        <v>0</v>
      </c>
      <c r="AB31" s="68">
        <f t="shared" si="7"/>
        <v>0</v>
      </c>
      <c r="AC31" s="143"/>
      <c r="AD31" s="54" t="s">
        <v>71</v>
      </c>
      <c r="AE31" s="55">
        <f t="shared" si="8"/>
        <v>0</v>
      </c>
      <c r="AF31" s="56">
        <f t="shared" si="9"/>
        <v>1.8900000000000001E-4</v>
      </c>
      <c r="AG31" s="56">
        <f t="shared" si="18"/>
        <v>0</v>
      </c>
      <c r="AH31" s="57">
        <f t="shared" si="19"/>
        <v>1.8900000000000001E-4</v>
      </c>
      <c r="AI31" s="46">
        <f t="shared" si="20"/>
        <v>1.8599561286538539E-4</v>
      </c>
      <c r="AJ31" s="44">
        <f t="shared" si="21"/>
        <v>2219220.9765655366</v>
      </c>
    </row>
    <row r="32" spans="1:36" ht="18" customHeight="1" x14ac:dyDescent="0.2">
      <c r="A32" s="54" t="s">
        <v>72</v>
      </c>
      <c r="B32" s="33">
        <f>'Self-Suff'!L33</f>
        <v>3.646048508127733E-4</v>
      </c>
      <c r="C32" s="34">
        <f>Resources!L32</f>
        <v>6.5582216561244284E-4</v>
      </c>
      <c r="D32" s="46">
        <f t="shared" si="10"/>
        <v>0</v>
      </c>
      <c r="E32" s="46">
        <f t="shared" si="11"/>
        <v>0</v>
      </c>
      <c r="F32" s="46">
        <f t="shared" si="12"/>
        <v>0</v>
      </c>
      <c r="G32" s="46">
        <f t="shared" si="13"/>
        <v>0</v>
      </c>
      <c r="H32" s="46">
        <f t="shared" si="25"/>
        <v>0</v>
      </c>
      <c r="I32" s="47">
        <f t="shared" si="22"/>
        <v>0</v>
      </c>
      <c r="J32" s="37"/>
      <c r="K32" s="31" t="s">
        <v>72</v>
      </c>
      <c r="L32" s="161">
        <f t="shared" si="14"/>
        <v>3.646048508127733E-4</v>
      </c>
      <c r="M32" s="67">
        <f t="shared" si="14"/>
        <v>6.5582216561244284E-4</v>
      </c>
      <c r="N32" s="67">
        <f t="shared" si="0"/>
        <v>0</v>
      </c>
      <c r="O32" s="67">
        <f t="shared" si="15"/>
        <v>0</v>
      </c>
      <c r="P32" s="68">
        <f t="shared" si="23"/>
        <v>0</v>
      </c>
      <c r="Q32" s="67"/>
      <c r="R32" s="67" t="s">
        <v>72</v>
      </c>
      <c r="S32" s="161">
        <f t="shared" si="1"/>
        <v>3.646048508127733E-4</v>
      </c>
      <c r="T32" s="67">
        <f t="shared" si="2"/>
        <v>6.5582216561244284E-4</v>
      </c>
      <c r="U32" s="164">
        <f>IF(N32=0,C32,0)</f>
        <v>6.5582216561244284E-4</v>
      </c>
      <c r="V32" s="67">
        <f t="shared" si="4"/>
        <v>1.7987203520482269</v>
      </c>
      <c r="W32" s="67">
        <f t="shared" si="5"/>
        <v>0.79872035204822689</v>
      </c>
      <c r="X32" s="67">
        <f t="shared" si="16"/>
        <v>0.20127964795177311</v>
      </c>
      <c r="Y32" s="67">
        <f t="shared" si="6"/>
        <v>7.2920970162554662E-5</v>
      </c>
      <c r="Z32" s="67">
        <f t="shared" si="17"/>
        <v>1.4677507202620754E-5</v>
      </c>
      <c r="AA32" s="67">
        <f t="shared" si="24"/>
        <v>2.9168388065021865E-4</v>
      </c>
      <c r="AB32" s="68">
        <f t="shared" si="7"/>
        <v>3.0600000000000001E-4</v>
      </c>
      <c r="AC32" s="143"/>
      <c r="AD32" s="54" t="s">
        <v>72</v>
      </c>
      <c r="AE32" s="55">
        <f t="shared" si="8"/>
        <v>0</v>
      </c>
      <c r="AF32" s="56">
        <f t="shared" si="9"/>
        <v>0</v>
      </c>
      <c r="AG32" s="56">
        <f t="shared" si="18"/>
        <v>3.0600000000000001E-4</v>
      </c>
      <c r="AH32" s="57">
        <f t="shared" si="19"/>
        <v>3.0600000000000001E-4</v>
      </c>
      <c r="AI32" s="46">
        <f t="shared" si="20"/>
        <v>3.011357541630049E-4</v>
      </c>
      <c r="AJ32" s="44">
        <f t="shared" si="21"/>
        <v>3593024.4382489636</v>
      </c>
    </row>
    <row r="33" spans="1:36" ht="18" customHeight="1" x14ac:dyDescent="0.2">
      <c r="A33" s="54" t="s">
        <v>73</v>
      </c>
      <c r="B33" s="33">
        <f>'Self-Suff'!L34</f>
        <v>1.1682988561044301E-2</v>
      </c>
      <c r="C33" s="34">
        <f>Resources!L33</f>
        <v>1.0174595587632965E-2</v>
      </c>
      <c r="D33" s="46">
        <f t="shared" si="10"/>
        <v>1.1682988561044301E-2</v>
      </c>
      <c r="E33" s="46">
        <f t="shared" si="11"/>
        <v>2.3365977122088602E-3</v>
      </c>
      <c r="F33" s="46">
        <f t="shared" si="12"/>
        <v>9.3463908488354407E-3</v>
      </c>
      <c r="G33" s="46">
        <f t="shared" si="13"/>
        <v>1.1482509020058509</v>
      </c>
      <c r="H33" s="46">
        <f t="shared" si="25"/>
        <v>2.6830004306686315E-3</v>
      </c>
      <c r="I33" s="47">
        <f t="shared" si="22"/>
        <v>1.2029E-2</v>
      </c>
      <c r="J33" s="37"/>
      <c r="K33" s="31" t="s">
        <v>73</v>
      </c>
      <c r="L33" s="161">
        <f t="shared" si="14"/>
        <v>1.1682988561044301E-2</v>
      </c>
      <c r="M33" s="67">
        <f t="shared" si="14"/>
        <v>1.0174595587632965E-2</v>
      </c>
      <c r="N33" s="67">
        <f t="shared" si="0"/>
        <v>0</v>
      </c>
      <c r="O33" s="67">
        <f t="shared" si="15"/>
        <v>0</v>
      </c>
      <c r="P33" s="68">
        <f t="shared" si="23"/>
        <v>0</v>
      </c>
      <c r="Q33" s="67"/>
      <c r="R33" s="67" t="s">
        <v>73</v>
      </c>
      <c r="S33" s="161">
        <f t="shared" si="1"/>
        <v>1.1682988561044301E-2</v>
      </c>
      <c r="T33" s="67">
        <f t="shared" si="2"/>
        <v>1.0174595587632965E-2</v>
      </c>
      <c r="U33" s="164">
        <v>0</v>
      </c>
      <c r="V33" s="67">
        <f t="shared" si="4"/>
        <v>0</v>
      </c>
      <c r="W33" s="67">
        <f t="shared" si="5"/>
        <v>0</v>
      </c>
      <c r="X33" s="67">
        <f t="shared" si="16"/>
        <v>0</v>
      </c>
      <c r="Y33" s="67">
        <f t="shared" si="6"/>
        <v>0</v>
      </c>
      <c r="Z33" s="67">
        <f t="shared" si="17"/>
        <v>0</v>
      </c>
      <c r="AA33" s="67">
        <f t="shared" si="24"/>
        <v>0</v>
      </c>
      <c r="AB33" s="68">
        <f t="shared" si="7"/>
        <v>0</v>
      </c>
      <c r="AC33" s="143"/>
      <c r="AD33" s="54" t="s">
        <v>73</v>
      </c>
      <c r="AE33" s="55">
        <f t="shared" si="8"/>
        <v>1.2029E-2</v>
      </c>
      <c r="AF33" s="56">
        <f t="shared" si="9"/>
        <v>0</v>
      </c>
      <c r="AG33" s="56">
        <f t="shared" si="18"/>
        <v>0</v>
      </c>
      <c r="AH33" s="57">
        <f t="shared" si="19"/>
        <v>1.2029E-2</v>
      </c>
      <c r="AI33" s="46">
        <f t="shared" si="20"/>
        <v>1.183778427067577E-2</v>
      </c>
      <c r="AJ33" s="44">
        <f t="shared" si="21"/>
        <v>141243434.53495678</v>
      </c>
    </row>
    <row r="34" spans="1:36" ht="18" customHeight="1" x14ac:dyDescent="0.2">
      <c r="A34" s="54" t="s">
        <v>74</v>
      </c>
      <c r="B34" s="33">
        <f>'Self-Suff'!L35</f>
        <v>3.1935012698726369E-3</v>
      </c>
      <c r="C34" s="34">
        <f>Resources!L34</f>
        <v>3.9912316137657028E-3</v>
      </c>
      <c r="D34" s="46">
        <f t="shared" si="10"/>
        <v>0</v>
      </c>
      <c r="E34" s="46">
        <f t="shared" si="11"/>
        <v>0</v>
      </c>
      <c r="F34" s="46">
        <f t="shared" si="12"/>
        <v>0</v>
      </c>
      <c r="G34" s="46">
        <f t="shared" si="13"/>
        <v>0</v>
      </c>
      <c r="H34" s="46">
        <f t="shared" si="25"/>
        <v>0</v>
      </c>
      <c r="I34" s="47">
        <f t="shared" si="22"/>
        <v>0</v>
      </c>
      <c r="J34" s="37"/>
      <c r="K34" s="31" t="s">
        <v>74</v>
      </c>
      <c r="L34" s="161">
        <f t="shared" si="14"/>
        <v>3.1935012698726369E-3</v>
      </c>
      <c r="M34" s="67">
        <f t="shared" si="14"/>
        <v>3.9912316137657028E-3</v>
      </c>
      <c r="N34" s="67">
        <f t="shared" si="0"/>
        <v>0</v>
      </c>
      <c r="O34" s="67">
        <f t="shared" si="15"/>
        <v>0</v>
      </c>
      <c r="P34" s="68">
        <f t="shared" si="23"/>
        <v>0</v>
      </c>
      <c r="Q34" s="67"/>
      <c r="R34" s="67" t="s">
        <v>74</v>
      </c>
      <c r="S34" s="161">
        <f t="shared" si="1"/>
        <v>3.1935012698726369E-3</v>
      </c>
      <c r="T34" s="67">
        <f t="shared" si="2"/>
        <v>3.9912316137657028E-3</v>
      </c>
      <c r="U34" s="164">
        <f>IF(N34=0,C34,0)</f>
        <v>3.9912316137657028E-3</v>
      </c>
      <c r="V34" s="67">
        <f t="shared" si="4"/>
        <v>1.2497980355977378</v>
      </c>
      <c r="W34" s="67">
        <f t="shared" si="5"/>
        <v>0.24979803559773783</v>
      </c>
      <c r="X34" s="67">
        <f t="shared" si="16"/>
        <v>0.75020196440226217</v>
      </c>
      <c r="Y34" s="67">
        <f t="shared" si="6"/>
        <v>6.3870025397452746E-4</v>
      </c>
      <c r="Z34" s="67">
        <f t="shared" si="17"/>
        <v>4.7915418519591424E-4</v>
      </c>
      <c r="AA34" s="67">
        <f t="shared" si="24"/>
        <v>2.5548010158981094E-3</v>
      </c>
      <c r="AB34" s="68">
        <f t="shared" si="7"/>
        <v>3.0339999999999998E-3</v>
      </c>
      <c r="AC34" s="143"/>
      <c r="AD34" s="54" t="s">
        <v>74</v>
      </c>
      <c r="AE34" s="55">
        <f t="shared" si="8"/>
        <v>0</v>
      </c>
      <c r="AF34" s="56">
        <f t="shared" si="9"/>
        <v>0</v>
      </c>
      <c r="AG34" s="56">
        <f t="shared" si="18"/>
        <v>3.0339999999999998E-3</v>
      </c>
      <c r="AH34" s="57">
        <f t="shared" si="19"/>
        <v>3.0339999999999998E-3</v>
      </c>
      <c r="AI34" s="46">
        <f t="shared" si="20"/>
        <v>2.985770843563911E-3</v>
      </c>
      <c r="AJ34" s="44">
        <f t="shared" si="21"/>
        <v>35624954.724337757</v>
      </c>
    </row>
    <row r="35" spans="1:36" ht="18" customHeight="1" x14ac:dyDescent="0.2">
      <c r="A35" s="54" t="s">
        <v>75</v>
      </c>
      <c r="B35" s="33">
        <f>'Self-Suff'!L36</f>
        <v>2.1621024488806722E-3</v>
      </c>
      <c r="C35" s="34">
        <f>Resources!L35</f>
        <v>2.6929819886604453E-3</v>
      </c>
      <c r="D35" s="46">
        <f t="shared" si="10"/>
        <v>0</v>
      </c>
      <c r="E35" s="46">
        <f t="shared" si="11"/>
        <v>0</v>
      </c>
      <c r="F35" s="46">
        <f t="shared" si="12"/>
        <v>0</v>
      </c>
      <c r="G35" s="46">
        <f t="shared" si="13"/>
        <v>0</v>
      </c>
      <c r="H35" s="46">
        <f t="shared" si="25"/>
        <v>0</v>
      </c>
      <c r="I35" s="47">
        <f t="shared" si="22"/>
        <v>0</v>
      </c>
      <c r="J35" s="37"/>
      <c r="K35" s="31" t="s">
        <v>75</v>
      </c>
      <c r="L35" s="161">
        <f t="shared" si="14"/>
        <v>2.1621024488806722E-3</v>
      </c>
      <c r="M35" s="67">
        <f t="shared" si="14"/>
        <v>2.6929819886604453E-3</v>
      </c>
      <c r="N35" s="67">
        <f t="shared" si="0"/>
        <v>0</v>
      </c>
      <c r="O35" s="67">
        <f t="shared" si="15"/>
        <v>0</v>
      </c>
      <c r="P35" s="68">
        <f t="shared" si="23"/>
        <v>0</v>
      </c>
      <c r="Q35" s="67"/>
      <c r="R35" s="67" t="s">
        <v>75</v>
      </c>
      <c r="S35" s="161">
        <f t="shared" si="1"/>
        <v>2.1621024488806722E-3</v>
      </c>
      <c r="T35" s="67">
        <f t="shared" si="2"/>
        <v>2.6929819886604453E-3</v>
      </c>
      <c r="U35" s="164">
        <f>IF(N35=0,C35,0)</f>
        <v>2.6929819886604453E-3</v>
      </c>
      <c r="V35" s="67">
        <f t="shared" si="4"/>
        <v>1.2455385682832056</v>
      </c>
      <c r="W35" s="67">
        <f t="shared" si="5"/>
        <v>0.24553856828320564</v>
      </c>
      <c r="X35" s="67">
        <f t="shared" si="16"/>
        <v>0.75446143171679436</v>
      </c>
      <c r="Y35" s="67">
        <f t="shared" si="6"/>
        <v>4.3242048977613445E-4</v>
      </c>
      <c r="Z35" s="67">
        <f t="shared" si="17"/>
        <v>3.2624458182017982E-4</v>
      </c>
      <c r="AA35" s="67">
        <f t="shared" si="24"/>
        <v>1.7296819591045378E-3</v>
      </c>
      <c r="AB35" s="68">
        <f t="shared" si="7"/>
        <v>2.0560000000000001E-3</v>
      </c>
      <c r="AC35" s="143"/>
      <c r="AD35" s="54" t="s">
        <v>75</v>
      </c>
      <c r="AE35" s="55">
        <f t="shared" si="8"/>
        <v>0</v>
      </c>
      <c r="AF35" s="56">
        <f t="shared" si="9"/>
        <v>0</v>
      </c>
      <c r="AG35" s="56">
        <f t="shared" si="18"/>
        <v>2.0560000000000001E-3</v>
      </c>
      <c r="AH35" s="57">
        <f t="shared" si="19"/>
        <v>2.0560000000000001E-3</v>
      </c>
      <c r="AI35" s="46">
        <f t="shared" si="20"/>
        <v>2.0233173547684253E-3</v>
      </c>
      <c r="AJ35" s="44">
        <f t="shared" si="21"/>
        <v>24141366.813855782</v>
      </c>
    </row>
    <row r="36" spans="1:36" ht="18" customHeight="1" x14ac:dyDescent="0.2">
      <c r="A36" s="54" t="s">
        <v>76</v>
      </c>
      <c r="B36" s="33">
        <f>'Self-Suff'!L37</f>
        <v>7.9602597407336551E-2</v>
      </c>
      <c r="C36" s="34">
        <f>Resources!L36</f>
        <v>5.8665143124024495E-2</v>
      </c>
      <c r="D36" s="46">
        <f t="shared" si="10"/>
        <v>7.9602597407336551E-2</v>
      </c>
      <c r="E36" s="46">
        <f t="shared" si="11"/>
        <v>1.5920519481467311E-2</v>
      </c>
      <c r="F36" s="46">
        <f t="shared" si="12"/>
        <v>6.3682077925869246E-2</v>
      </c>
      <c r="G36" s="46">
        <f t="shared" si="13"/>
        <v>1.3568976937301251</v>
      </c>
      <c r="H36" s="46">
        <f t="shared" si="25"/>
        <v>2.1602516167388522E-2</v>
      </c>
      <c r="I36" s="47">
        <f t="shared" si="22"/>
        <v>8.5285E-2</v>
      </c>
      <c r="J36" s="37"/>
      <c r="K36" s="31" t="s">
        <v>76</v>
      </c>
      <c r="L36" s="161">
        <f t="shared" si="14"/>
        <v>7.9602597407336551E-2</v>
      </c>
      <c r="M36" s="67">
        <f t="shared" si="14"/>
        <v>5.8665143124024495E-2</v>
      </c>
      <c r="N36" s="67">
        <f t="shared" si="0"/>
        <v>0</v>
      </c>
      <c r="O36" s="67">
        <f t="shared" si="15"/>
        <v>0</v>
      </c>
      <c r="P36" s="68">
        <f t="shared" si="23"/>
        <v>0</v>
      </c>
      <c r="Q36" s="67"/>
      <c r="R36" s="67" t="s">
        <v>76</v>
      </c>
      <c r="S36" s="161">
        <f t="shared" si="1"/>
        <v>7.9602597407336551E-2</v>
      </c>
      <c r="T36" s="67">
        <f t="shared" si="2"/>
        <v>5.8665143124024495E-2</v>
      </c>
      <c r="U36" s="164">
        <f>IF(N36=0,C36,0)</f>
        <v>5.8665143124024495E-2</v>
      </c>
      <c r="V36" s="67">
        <f t="shared" si="4"/>
        <v>0.73697523742633098</v>
      </c>
      <c r="W36" s="67">
        <f t="shared" si="5"/>
        <v>-0.26302476257366902</v>
      </c>
      <c r="X36" s="67">
        <f t="shared" si="16"/>
        <v>1.263024762573669</v>
      </c>
      <c r="Y36" s="67">
        <f t="shared" si="6"/>
        <v>1.5920519481467311E-2</v>
      </c>
      <c r="Z36" s="67">
        <f t="shared" si="17"/>
        <v>2.0108010338129725E-2</v>
      </c>
      <c r="AA36" s="67">
        <f t="shared" si="24"/>
        <v>6.3682077925869246E-2</v>
      </c>
      <c r="AB36" s="68">
        <f t="shared" si="7"/>
        <v>8.3790000000000003E-2</v>
      </c>
      <c r="AC36" s="143"/>
      <c r="AD36" s="54" t="s">
        <v>76</v>
      </c>
      <c r="AE36" s="55">
        <f t="shared" si="8"/>
        <v>8.5285E-2</v>
      </c>
      <c r="AF36" s="56">
        <f t="shared" si="9"/>
        <v>0</v>
      </c>
      <c r="AG36" s="56">
        <f t="shared" si="18"/>
        <v>8.3790000000000003E-2</v>
      </c>
      <c r="AH36" s="57">
        <f t="shared" si="19"/>
        <v>0.169075</v>
      </c>
      <c r="AI36" s="46">
        <f t="shared" si="20"/>
        <v>0.16638734521277795</v>
      </c>
      <c r="AJ36" s="44">
        <f t="shared" si="21"/>
        <v>1985263421.2318416</v>
      </c>
    </row>
    <row r="37" spans="1:36" ht="18" customHeight="1" x14ac:dyDescent="0.2">
      <c r="A37" s="54" t="s">
        <v>77</v>
      </c>
      <c r="B37" s="33">
        <f>'Self-Suff'!L38</f>
        <v>7.6470078788228946E-3</v>
      </c>
      <c r="C37" s="34">
        <f>Resources!L37</f>
        <v>5.2297806268976656E-3</v>
      </c>
      <c r="D37" s="46">
        <f t="shared" si="10"/>
        <v>7.6470078788228946E-3</v>
      </c>
      <c r="E37" s="46">
        <f t="shared" si="11"/>
        <v>1.5294015757645789E-3</v>
      </c>
      <c r="F37" s="46">
        <f t="shared" si="12"/>
        <v>6.1176063030583157E-3</v>
      </c>
      <c r="G37" s="46">
        <f t="shared" si="13"/>
        <v>1.4622043302338557</v>
      </c>
      <c r="H37" s="46">
        <f t="shared" si="25"/>
        <v>2.2362976067494497E-3</v>
      </c>
      <c r="I37" s="47">
        <f t="shared" si="22"/>
        <v>8.3540000000000003E-3</v>
      </c>
      <c r="J37" s="37"/>
      <c r="K37" s="31" t="s">
        <v>77</v>
      </c>
      <c r="L37" s="161">
        <f t="shared" si="14"/>
        <v>7.6470078788228946E-3</v>
      </c>
      <c r="M37" s="67">
        <f t="shared" si="14"/>
        <v>5.2297806268976656E-3</v>
      </c>
      <c r="N37" s="67">
        <f t="shared" si="0"/>
        <v>0</v>
      </c>
      <c r="O37" s="67">
        <f t="shared" si="15"/>
        <v>0</v>
      </c>
      <c r="P37" s="68">
        <f t="shared" si="23"/>
        <v>0</v>
      </c>
      <c r="Q37" s="67"/>
      <c r="R37" s="67" t="s">
        <v>77</v>
      </c>
      <c r="S37" s="161">
        <f t="shared" si="1"/>
        <v>7.6470078788228946E-3</v>
      </c>
      <c r="T37" s="67">
        <f t="shared" si="2"/>
        <v>5.2297806268976656E-3</v>
      </c>
      <c r="U37" s="164">
        <f>IF(N37=0,C37,0)</f>
        <v>5.2297806268976656E-3</v>
      </c>
      <c r="V37" s="67">
        <f t="shared" si="4"/>
        <v>0.68389894580606692</v>
      </c>
      <c r="W37" s="67">
        <f t="shared" si="5"/>
        <v>-0.31610105419393308</v>
      </c>
      <c r="X37" s="67">
        <f t="shared" si="16"/>
        <v>1.3161010541939331</v>
      </c>
      <c r="Y37" s="67">
        <f t="shared" si="6"/>
        <v>1.5294015757645789E-3</v>
      </c>
      <c r="Z37" s="67">
        <f t="shared" si="17"/>
        <v>2.0128470261496249E-3</v>
      </c>
      <c r="AA37" s="67">
        <f t="shared" si="24"/>
        <v>6.1176063030583157E-3</v>
      </c>
      <c r="AB37" s="68">
        <f t="shared" si="7"/>
        <v>8.1300000000000001E-3</v>
      </c>
      <c r="AC37" s="143"/>
      <c r="AD37" s="54" t="s">
        <v>77</v>
      </c>
      <c r="AE37" s="55">
        <f t="shared" si="8"/>
        <v>8.3540000000000003E-3</v>
      </c>
      <c r="AF37" s="56">
        <f t="shared" si="9"/>
        <v>0</v>
      </c>
      <c r="AG37" s="56">
        <f t="shared" si="18"/>
        <v>8.1300000000000001E-3</v>
      </c>
      <c r="AH37" s="57">
        <f t="shared" si="19"/>
        <v>1.6483999999999999E-2</v>
      </c>
      <c r="AI37" s="46">
        <f t="shared" si="20"/>
        <v>1.6221966573931282E-2</v>
      </c>
      <c r="AJ37" s="44">
        <f t="shared" si="21"/>
        <v>193553643.26828727</v>
      </c>
    </row>
    <row r="38" spans="1:36" ht="18" customHeight="1" x14ac:dyDescent="0.2">
      <c r="A38" s="54" t="s">
        <v>78</v>
      </c>
      <c r="B38" s="33">
        <f>'Self-Suff'!L39</f>
        <v>4.6028671388233982E-4</v>
      </c>
      <c r="C38" s="34">
        <f>Resources!L38</f>
        <v>1.1682427173593394E-3</v>
      </c>
      <c r="D38" s="46">
        <f t="shared" si="10"/>
        <v>0</v>
      </c>
      <c r="E38" s="46">
        <f t="shared" si="11"/>
        <v>0</v>
      </c>
      <c r="F38" s="46">
        <f t="shared" si="12"/>
        <v>0</v>
      </c>
      <c r="G38" s="46">
        <f t="shared" si="13"/>
        <v>0</v>
      </c>
      <c r="H38" s="46">
        <f t="shared" si="25"/>
        <v>0</v>
      </c>
      <c r="I38" s="47">
        <f t="shared" si="22"/>
        <v>0</v>
      </c>
      <c r="J38" s="37"/>
      <c r="K38" s="31" t="s">
        <v>78</v>
      </c>
      <c r="L38" s="161">
        <f t="shared" si="14"/>
        <v>4.6028671388233982E-4</v>
      </c>
      <c r="M38" s="67">
        <f t="shared" si="14"/>
        <v>1.1682427173593394E-3</v>
      </c>
      <c r="N38" s="67">
        <f t="shared" si="0"/>
        <v>1.1682427173593394E-3</v>
      </c>
      <c r="O38" s="67">
        <f t="shared" si="15"/>
        <v>9.2057342776467966E-5</v>
      </c>
      <c r="P38" s="68">
        <f t="shared" si="23"/>
        <v>3.68E-4</v>
      </c>
      <c r="Q38" s="67"/>
      <c r="R38" s="67" t="s">
        <v>78</v>
      </c>
      <c r="S38" s="161">
        <f t="shared" si="1"/>
        <v>4.6028671388233982E-4</v>
      </c>
      <c r="T38" s="67">
        <f t="shared" si="2"/>
        <v>1.1682427173593394E-3</v>
      </c>
      <c r="U38" s="164">
        <f>IF(N38=0,C38,0)</f>
        <v>0</v>
      </c>
      <c r="V38" s="67">
        <f t="shared" si="4"/>
        <v>0</v>
      </c>
      <c r="W38" s="67">
        <f t="shared" si="5"/>
        <v>0</v>
      </c>
      <c r="X38" s="67">
        <f t="shared" si="16"/>
        <v>0</v>
      </c>
      <c r="Y38" s="67">
        <f t="shared" si="6"/>
        <v>0</v>
      </c>
      <c r="Z38" s="67">
        <f t="shared" si="17"/>
        <v>0</v>
      </c>
      <c r="AA38" s="67">
        <f t="shared" si="24"/>
        <v>0</v>
      </c>
      <c r="AB38" s="68">
        <f t="shared" si="7"/>
        <v>0</v>
      </c>
      <c r="AC38" s="143"/>
      <c r="AD38" s="54" t="s">
        <v>78</v>
      </c>
      <c r="AE38" s="55">
        <f t="shared" si="8"/>
        <v>0</v>
      </c>
      <c r="AF38" s="56">
        <f t="shared" si="9"/>
        <v>3.68E-4</v>
      </c>
      <c r="AG38" s="56">
        <f t="shared" si="18"/>
        <v>0</v>
      </c>
      <c r="AH38" s="57">
        <f t="shared" si="19"/>
        <v>3.68E-4</v>
      </c>
      <c r="AI38" s="46">
        <f t="shared" si="20"/>
        <v>3.621501880130255E-4</v>
      </c>
      <c r="AJ38" s="44">
        <f t="shared" si="21"/>
        <v>4321022.8538418906</v>
      </c>
    </row>
    <row r="39" spans="1:36" ht="18" customHeight="1" x14ac:dyDescent="0.2">
      <c r="A39" s="54" t="s">
        <v>79</v>
      </c>
      <c r="B39" s="33">
        <f>'Self-Suff'!L40</f>
        <v>6.012278886312053E-2</v>
      </c>
      <c r="C39" s="34">
        <f>Resources!L39</f>
        <v>3.9019185211273275E-2</v>
      </c>
      <c r="D39" s="46">
        <f t="shared" si="10"/>
        <v>6.012278886312053E-2</v>
      </c>
      <c r="E39" s="46">
        <f t="shared" si="11"/>
        <v>1.2024557772624107E-2</v>
      </c>
      <c r="F39" s="46">
        <f t="shared" si="12"/>
        <v>4.8098231090496421E-2</v>
      </c>
      <c r="G39" s="46">
        <f t="shared" si="13"/>
        <v>1.5408519818540465</v>
      </c>
      <c r="H39" s="46">
        <f t="shared" si="25"/>
        <v>1.8528063674866334E-2</v>
      </c>
      <c r="I39" s="47">
        <f t="shared" si="22"/>
        <v>6.6626000000000005E-2</v>
      </c>
      <c r="J39" s="37"/>
      <c r="K39" s="31" t="s">
        <v>79</v>
      </c>
      <c r="L39" s="161">
        <f t="shared" si="14"/>
        <v>6.012278886312053E-2</v>
      </c>
      <c r="M39" s="67">
        <f t="shared" si="14"/>
        <v>3.9019185211273275E-2</v>
      </c>
      <c r="N39" s="67">
        <f t="shared" si="0"/>
        <v>0</v>
      </c>
      <c r="O39" s="67">
        <f t="shared" si="15"/>
        <v>0</v>
      </c>
      <c r="P39" s="68">
        <f t="shared" si="23"/>
        <v>0</v>
      </c>
      <c r="Q39" s="67"/>
      <c r="R39" s="67" t="s">
        <v>79</v>
      </c>
      <c r="S39" s="161">
        <f t="shared" ref="S39:S63" si="26">L39</f>
        <v>6.012278886312053E-2</v>
      </c>
      <c r="T39" s="67">
        <f t="shared" ref="T39:T63" si="27">M39</f>
        <v>3.9019185211273275E-2</v>
      </c>
      <c r="U39" s="164">
        <v>0</v>
      </c>
      <c r="V39" s="67">
        <f t="shared" si="4"/>
        <v>0</v>
      </c>
      <c r="W39" s="67">
        <f t="shared" si="5"/>
        <v>0</v>
      </c>
      <c r="X39" s="67">
        <f t="shared" si="16"/>
        <v>0</v>
      </c>
      <c r="Y39" s="67">
        <f t="shared" si="6"/>
        <v>0</v>
      </c>
      <c r="Z39" s="67">
        <f t="shared" si="17"/>
        <v>0</v>
      </c>
      <c r="AA39" s="67">
        <f t="shared" si="24"/>
        <v>0</v>
      </c>
      <c r="AB39" s="68">
        <f t="shared" si="7"/>
        <v>0</v>
      </c>
      <c r="AC39" s="143"/>
      <c r="AD39" s="54" t="s">
        <v>79</v>
      </c>
      <c r="AE39" s="55">
        <f t="shared" ref="AE39:AE63" si="28">I39</f>
        <v>6.6626000000000005E-2</v>
      </c>
      <c r="AF39" s="56">
        <f t="shared" ref="AF39:AF63" si="29">P39</f>
        <v>0</v>
      </c>
      <c r="AG39" s="56">
        <f t="shared" si="18"/>
        <v>0</v>
      </c>
      <c r="AH39" s="57">
        <f t="shared" si="19"/>
        <v>6.6626000000000005E-2</v>
      </c>
      <c r="AI39" s="46">
        <f t="shared" si="20"/>
        <v>6.5566897898249557E-2</v>
      </c>
      <c r="AJ39" s="44">
        <f t="shared" si="21"/>
        <v>782316490.92410278</v>
      </c>
    </row>
    <row r="40" spans="1:36" ht="18" customHeight="1" x14ac:dyDescent="0.2">
      <c r="A40" s="54" t="s">
        <v>80</v>
      </c>
      <c r="B40" s="33">
        <f>'Self-Suff'!L41</f>
        <v>3.6945747959472454E-2</v>
      </c>
      <c r="C40" s="34">
        <f>Resources!L40</f>
        <v>4.0362905500949411E-2</v>
      </c>
      <c r="D40" s="46">
        <f t="shared" si="10"/>
        <v>0</v>
      </c>
      <c r="E40" s="46">
        <f t="shared" si="11"/>
        <v>0</v>
      </c>
      <c r="F40" s="46">
        <f t="shared" si="12"/>
        <v>0</v>
      </c>
      <c r="G40" s="46">
        <f t="shared" si="13"/>
        <v>0</v>
      </c>
      <c r="H40" s="46">
        <f t="shared" si="25"/>
        <v>0</v>
      </c>
      <c r="I40" s="47">
        <f t="shared" si="22"/>
        <v>0</v>
      </c>
      <c r="J40" s="37"/>
      <c r="K40" s="31" t="s">
        <v>80</v>
      </c>
      <c r="L40" s="161">
        <f t="shared" ref="L40:M63" si="30">B40</f>
        <v>3.6945747959472454E-2</v>
      </c>
      <c r="M40" s="67">
        <f t="shared" si="30"/>
        <v>4.0362905500949411E-2</v>
      </c>
      <c r="N40" s="67">
        <f t="shared" si="0"/>
        <v>0</v>
      </c>
      <c r="O40" s="67">
        <f t="shared" si="15"/>
        <v>0</v>
      </c>
      <c r="P40" s="68">
        <f t="shared" si="23"/>
        <v>0</v>
      </c>
      <c r="Q40" s="67"/>
      <c r="R40" s="67" t="s">
        <v>80</v>
      </c>
      <c r="S40" s="161">
        <f t="shared" si="26"/>
        <v>3.6945747959472454E-2</v>
      </c>
      <c r="T40" s="67">
        <f t="shared" si="27"/>
        <v>4.0362905500949411E-2</v>
      </c>
      <c r="U40" s="164">
        <v>0</v>
      </c>
      <c r="V40" s="67">
        <f t="shared" si="4"/>
        <v>0</v>
      </c>
      <c r="W40" s="67">
        <f t="shared" si="5"/>
        <v>0</v>
      </c>
      <c r="X40" s="67">
        <f t="shared" si="16"/>
        <v>0</v>
      </c>
      <c r="Y40" s="67">
        <f t="shared" si="6"/>
        <v>0</v>
      </c>
      <c r="Z40" s="67">
        <f t="shared" si="17"/>
        <v>0</v>
      </c>
      <c r="AA40" s="67">
        <f t="shared" si="24"/>
        <v>0</v>
      </c>
      <c r="AB40" s="68">
        <f t="shared" si="7"/>
        <v>0</v>
      </c>
      <c r="AC40" s="143"/>
      <c r="AD40" s="54" t="s">
        <v>80</v>
      </c>
      <c r="AE40" s="55">
        <f t="shared" si="28"/>
        <v>0</v>
      </c>
      <c r="AF40" s="56">
        <f t="shared" si="29"/>
        <v>0</v>
      </c>
      <c r="AG40" s="56">
        <f t="shared" si="18"/>
        <v>0</v>
      </c>
      <c r="AH40" s="57">
        <f t="shared" si="19"/>
        <v>0</v>
      </c>
      <c r="AI40" s="46">
        <f t="shared" si="20"/>
        <v>0</v>
      </c>
      <c r="AJ40" s="44">
        <f t="shared" si="21"/>
        <v>0</v>
      </c>
    </row>
    <row r="41" spans="1:36" ht="18" customHeight="1" x14ac:dyDescent="0.2">
      <c r="A41" s="54" t="s">
        <v>81</v>
      </c>
      <c r="B41" s="33">
        <f>'Self-Suff'!L42</f>
        <v>1.3757138372751407E-3</v>
      </c>
      <c r="C41" s="34">
        <f>Resources!L41</f>
        <v>1.3812260629820735E-3</v>
      </c>
      <c r="D41" s="46">
        <f t="shared" si="10"/>
        <v>0</v>
      </c>
      <c r="E41" s="46">
        <f t="shared" si="11"/>
        <v>0</v>
      </c>
      <c r="F41" s="46">
        <f t="shared" si="12"/>
        <v>0</v>
      </c>
      <c r="G41" s="46">
        <f t="shared" si="13"/>
        <v>0</v>
      </c>
      <c r="H41" s="46">
        <f t="shared" si="25"/>
        <v>0</v>
      </c>
      <c r="I41" s="47">
        <f t="shared" si="22"/>
        <v>0</v>
      </c>
      <c r="J41" s="37"/>
      <c r="K41" s="31" t="s">
        <v>81</v>
      </c>
      <c r="L41" s="161">
        <f t="shared" si="30"/>
        <v>1.3757138372751407E-3</v>
      </c>
      <c r="M41" s="67">
        <f t="shared" si="30"/>
        <v>1.3812260629820735E-3</v>
      </c>
      <c r="N41" s="67">
        <f t="shared" si="0"/>
        <v>0</v>
      </c>
      <c r="O41" s="67">
        <f t="shared" si="15"/>
        <v>0</v>
      </c>
      <c r="P41" s="68">
        <f t="shared" si="23"/>
        <v>0</v>
      </c>
      <c r="Q41" s="67"/>
      <c r="R41" s="67" t="s">
        <v>81</v>
      </c>
      <c r="S41" s="161">
        <f t="shared" si="26"/>
        <v>1.3757138372751407E-3</v>
      </c>
      <c r="T41" s="67">
        <f t="shared" si="27"/>
        <v>1.3812260629820735E-3</v>
      </c>
      <c r="U41" s="164">
        <f>IF(N41=0,C41,0)</f>
        <v>1.3812260629820735E-3</v>
      </c>
      <c r="V41" s="67">
        <f t="shared" si="4"/>
        <v>1.0040068112695957</v>
      </c>
      <c r="W41" s="67">
        <f t="shared" si="5"/>
        <v>4.0068112695956781E-3</v>
      </c>
      <c r="X41" s="67">
        <f t="shared" si="16"/>
        <v>0.99599318873040432</v>
      </c>
      <c r="Y41" s="67">
        <f t="shared" si="6"/>
        <v>2.7514276745502816E-4</v>
      </c>
      <c r="Z41" s="67">
        <f t="shared" si="17"/>
        <v>2.7404032231364162E-4</v>
      </c>
      <c r="AA41" s="67">
        <f t="shared" si="24"/>
        <v>1.1005710698201126E-3</v>
      </c>
      <c r="AB41" s="68">
        <f t="shared" si="7"/>
        <v>1.3749999999999999E-3</v>
      </c>
      <c r="AC41" s="143"/>
      <c r="AD41" s="54" t="s">
        <v>81</v>
      </c>
      <c r="AE41" s="55">
        <f t="shared" si="28"/>
        <v>0</v>
      </c>
      <c r="AF41" s="56">
        <f t="shared" si="29"/>
        <v>0</v>
      </c>
      <c r="AG41" s="56">
        <f t="shared" si="18"/>
        <v>1.3749999999999999E-3</v>
      </c>
      <c r="AH41" s="57">
        <f t="shared" si="19"/>
        <v>1.3749999999999999E-3</v>
      </c>
      <c r="AI41" s="46">
        <f t="shared" si="20"/>
        <v>1.3531426861899728E-3</v>
      </c>
      <c r="AJ41" s="44">
        <f t="shared" si="21"/>
        <v>16145126.152262498</v>
      </c>
    </row>
    <row r="42" spans="1:36" ht="18" customHeight="1" x14ac:dyDescent="0.2">
      <c r="A42" s="54" t="s">
        <v>82</v>
      </c>
      <c r="B42" s="33">
        <f>'Self-Suff'!L43</f>
        <v>5.5801459679763091E-2</v>
      </c>
      <c r="C42" s="34">
        <f>Resources!L42</f>
        <v>4.5811781575791716E-2</v>
      </c>
      <c r="D42" s="46">
        <f t="shared" si="10"/>
        <v>5.5801459679763091E-2</v>
      </c>
      <c r="E42" s="46">
        <f t="shared" si="11"/>
        <v>1.1160291935952618E-2</v>
      </c>
      <c r="F42" s="46">
        <f t="shared" si="12"/>
        <v>4.4641167743810474E-2</v>
      </c>
      <c r="G42" s="46">
        <f t="shared" si="13"/>
        <v>1.218059148986474</v>
      </c>
      <c r="H42" s="46">
        <f t="shared" si="25"/>
        <v>1.3593895697947056E-2</v>
      </c>
      <c r="I42" s="47">
        <f t="shared" si="22"/>
        <v>5.8235000000000002E-2</v>
      </c>
      <c r="J42" s="37"/>
      <c r="K42" s="31" t="s">
        <v>82</v>
      </c>
      <c r="L42" s="161">
        <f t="shared" si="30"/>
        <v>5.5801459679763091E-2</v>
      </c>
      <c r="M42" s="67">
        <f t="shared" si="30"/>
        <v>4.5811781575791716E-2</v>
      </c>
      <c r="N42" s="67">
        <f t="shared" si="0"/>
        <v>0</v>
      </c>
      <c r="O42" s="67">
        <f t="shared" si="15"/>
        <v>0</v>
      </c>
      <c r="P42" s="68">
        <f t="shared" si="23"/>
        <v>0</v>
      </c>
      <c r="Q42" s="67"/>
      <c r="R42" s="67" t="s">
        <v>82</v>
      </c>
      <c r="S42" s="161">
        <f t="shared" si="26"/>
        <v>5.5801459679763091E-2</v>
      </c>
      <c r="T42" s="67">
        <f t="shared" si="27"/>
        <v>4.5811781575791716E-2</v>
      </c>
      <c r="U42" s="164">
        <v>0</v>
      </c>
      <c r="V42" s="67">
        <f t="shared" si="4"/>
        <v>0</v>
      </c>
      <c r="W42" s="67">
        <f t="shared" si="5"/>
        <v>0</v>
      </c>
      <c r="X42" s="67">
        <f t="shared" si="16"/>
        <v>0</v>
      </c>
      <c r="Y42" s="67">
        <f t="shared" si="6"/>
        <v>0</v>
      </c>
      <c r="Z42" s="67">
        <f t="shared" si="17"/>
        <v>0</v>
      </c>
      <c r="AA42" s="67">
        <f t="shared" si="24"/>
        <v>0</v>
      </c>
      <c r="AB42" s="68">
        <f t="shared" si="7"/>
        <v>0</v>
      </c>
      <c r="AC42" s="143"/>
      <c r="AD42" s="54" t="s">
        <v>82</v>
      </c>
      <c r="AE42" s="55">
        <f t="shared" si="28"/>
        <v>5.8235000000000002E-2</v>
      </c>
      <c r="AF42" s="56">
        <f t="shared" si="29"/>
        <v>0</v>
      </c>
      <c r="AG42" s="56">
        <f t="shared" si="18"/>
        <v>0</v>
      </c>
      <c r="AH42" s="57">
        <f t="shared" si="19"/>
        <v>5.8235000000000002E-2</v>
      </c>
      <c r="AI42" s="46">
        <f t="shared" si="20"/>
        <v>5.7309283149289514E-2</v>
      </c>
      <c r="AJ42" s="44">
        <f t="shared" si="21"/>
        <v>683790124.71055031</v>
      </c>
    </row>
    <row r="43" spans="1:36" ht="18" customHeight="1" x14ac:dyDescent="0.2">
      <c r="A43" s="54" t="s">
        <v>83</v>
      </c>
      <c r="B43" s="33">
        <f>'Self-Suff'!L44</f>
        <v>8.0764408914998767E-2</v>
      </c>
      <c r="C43" s="34">
        <f>Resources!L43</f>
        <v>6.8969119608601123E-2</v>
      </c>
      <c r="D43" s="46">
        <f t="shared" si="10"/>
        <v>8.0764408914998767E-2</v>
      </c>
      <c r="E43" s="46">
        <f t="shared" si="11"/>
        <v>1.6152881782999753E-2</v>
      </c>
      <c r="F43" s="46">
        <f t="shared" si="12"/>
        <v>6.4611527131999011E-2</v>
      </c>
      <c r="G43" s="46">
        <f t="shared" si="13"/>
        <v>1.1710227616842981</v>
      </c>
      <c r="H43" s="46">
        <f t="shared" si="25"/>
        <v>1.8915392234688359E-2</v>
      </c>
      <c r="I43" s="47">
        <f t="shared" si="22"/>
        <v>8.3527000000000004E-2</v>
      </c>
      <c r="J43" s="37"/>
      <c r="K43" s="31" t="s">
        <v>83</v>
      </c>
      <c r="L43" s="161">
        <f t="shared" si="30"/>
        <v>8.0764408914998767E-2</v>
      </c>
      <c r="M43" s="67">
        <f t="shared" si="30"/>
        <v>6.8969119608601123E-2</v>
      </c>
      <c r="N43" s="67">
        <f t="shared" si="0"/>
        <v>0</v>
      </c>
      <c r="O43" s="67">
        <f t="shared" si="15"/>
        <v>0</v>
      </c>
      <c r="P43" s="68">
        <f t="shared" si="23"/>
        <v>0</v>
      </c>
      <c r="Q43" s="67"/>
      <c r="R43" s="67" t="s">
        <v>83</v>
      </c>
      <c r="S43" s="161">
        <f t="shared" si="26"/>
        <v>8.0764408914998767E-2</v>
      </c>
      <c r="T43" s="67">
        <f t="shared" si="27"/>
        <v>6.8969119608601123E-2</v>
      </c>
      <c r="U43" s="164">
        <f>IF(N43=0,C43,0)</f>
        <v>6.8969119608601123E-2</v>
      </c>
      <c r="V43" s="67">
        <f t="shared" si="4"/>
        <v>0.85395436597806706</v>
      </c>
      <c r="W43" s="67">
        <f t="shared" si="5"/>
        <v>-0.14604563402193294</v>
      </c>
      <c r="X43" s="67">
        <f t="shared" si="16"/>
        <v>1.1460456340219329</v>
      </c>
      <c r="Y43" s="67">
        <f t="shared" si="6"/>
        <v>1.6152881782999753E-2</v>
      </c>
      <c r="Z43" s="67">
        <f t="shared" si="17"/>
        <v>1.8511939644279281E-2</v>
      </c>
      <c r="AA43" s="67">
        <f t="shared" si="24"/>
        <v>6.4611527131999011E-2</v>
      </c>
      <c r="AB43" s="68">
        <f t="shared" si="7"/>
        <v>8.3123000000000002E-2</v>
      </c>
      <c r="AC43" s="143"/>
      <c r="AD43" s="54" t="s">
        <v>83</v>
      </c>
      <c r="AE43" s="55">
        <f t="shared" si="28"/>
        <v>8.3527000000000004E-2</v>
      </c>
      <c r="AF43" s="56">
        <f t="shared" si="29"/>
        <v>0</v>
      </c>
      <c r="AG43" s="56">
        <f t="shared" si="18"/>
        <v>8.3123000000000002E-2</v>
      </c>
      <c r="AH43" s="57">
        <f t="shared" si="19"/>
        <v>0.16665000000000002</v>
      </c>
      <c r="AI43" s="46">
        <f t="shared" si="20"/>
        <v>0.16400089356622474</v>
      </c>
      <c r="AJ43" s="44">
        <f t="shared" si="21"/>
        <v>1956789289.6542151</v>
      </c>
    </row>
    <row r="44" spans="1:36" ht="18" customHeight="1" x14ac:dyDescent="0.2">
      <c r="A44" s="54" t="s">
        <v>84</v>
      </c>
      <c r="B44" s="33">
        <f>'Self-Suff'!L45</f>
        <v>2.1144149086922269E-2</v>
      </c>
      <c r="C44" s="34">
        <f>Resources!L44</f>
        <v>3.2000277277978773E-2</v>
      </c>
      <c r="D44" s="46">
        <f t="shared" si="10"/>
        <v>0</v>
      </c>
      <c r="E44" s="46">
        <f t="shared" si="11"/>
        <v>0</v>
      </c>
      <c r="F44" s="46">
        <f t="shared" si="12"/>
        <v>0</v>
      </c>
      <c r="G44" s="46">
        <f t="shared" si="13"/>
        <v>0</v>
      </c>
      <c r="H44" s="46">
        <f t="shared" si="25"/>
        <v>0</v>
      </c>
      <c r="I44" s="47">
        <f t="shared" si="22"/>
        <v>0</v>
      </c>
      <c r="J44" s="37"/>
      <c r="K44" s="31" t="s">
        <v>84</v>
      </c>
      <c r="L44" s="161">
        <f t="shared" si="30"/>
        <v>2.1144149086922269E-2</v>
      </c>
      <c r="M44" s="67">
        <f t="shared" si="30"/>
        <v>3.2000277277978773E-2</v>
      </c>
      <c r="N44" s="67">
        <f t="shared" si="0"/>
        <v>0</v>
      </c>
      <c r="O44" s="67">
        <f t="shared" si="15"/>
        <v>0</v>
      </c>
      <c r="P44" s="68">
        <f t="shared" si="23"/>
        <v>0</v>
      </c>
      <c r="Q44" s="67"/>
      <c r="R44" s="67" t="s">
        <v>84</v>
      </c>
      <c r="S44" s="161">
        <f t="shared" si="26"/>
        <v>2.1144149086922269E-2</v>
      </c>
      <c r="T44" s="67">
        <f t="shared" si="27"/>
        <v>3.2000277277978773E-2</v>
      </c>
      <c r="U44" s="164">
        <f>IF(N44=0,C44,0)</f>
        <v>3.2000277277978773E-2</v>
      </c>
      <c r="V44" s="67">
        <f t="shared" si="4"/>
        <v>1.5134341489188163</v>
      </c>
      <c r="W44" s="67">
        <f t="shared" si="5"/>
        <v>0.51343414891881634</v>
      </c>
      <c r="X44" s="67">
        <f t="shared" si="16"/>
        <v>0.48656585108118366</v>
      </c>
      <c r="Y44" s="67">
        <f t="shared" si="6"/>
        <v>4.2288298173844543E-3</v>
      </c>
      <c r="Z44" s="67">
        <f t="shared" si="17"/>
        <v>2.0576041791731535E-3</v>
      </c>
      <c r="AA44" s="67">
        <f t="shared" si="24"/>
        <v>1.6915319269537814E-2</v>
      </c>
      <c r="AB44" s="68">
        <f t="shared" si="7"/>
        <v>1.8973E-2</v>
      </c>
      <c r="AC44" s="143"/>
      <c r="AD44" s="54" t="s">
        <v>84</v>
      </c>
      <c r="AE44" s="55">
        <f t="shared" si="28"/>
        <v>0</v>
      </c>
      <c r="AF44" s="56">
        <f t="shared" si="29"/>
        <v>0</v>
      </c>
      <c r="AG44" s="56">
        <f t="shared" si="18"/>
        <v>1.8973E-2</v>
      </c>
      <c r="AH44" s="57">
        <f t="shared" si="19"/>
        <v>1.8973E-2</v>
      </c>
      <c r="AI44" s="46">
        <f t="shared" si="20"/>
        <v>1.8671400861878077E-2</v>
      </c>
      <c r="AJ44" s="44">
        <f t="shared" si="21"/>
        <v>222779257.08136463</v>
      </c>
    </row>
    <row r="45" spans="1:36" ht="18" customHeight="1" x14ac:dyDescent="0.2">
      <c r="A45" s="54" t="s">
        <v>85</v>
      </c>
      <c r="B45" s="33">
        <f>'Self-Suff'!L46</f>
        <v>1.8744558961131766E-2</v>
      </c>
      <c r="C45" s="34">
        <f>Resources!L45</f>
        <v>1.7310135838113219E-2</v>
      </c>
      <c r="D45" s="46">
        <f t="shared" si="10"/>
        <v>1.8744558961131766E-2</v>
      </c>
      <c r="E45" s="46">
        <f t="shared" si="11"/>
        <v>3.7489117922263533E-3</v>
      </c>
      <c r="F45" s="46">
        <f t="shared" si="12"/>
        <v>1.4995647168905413E-2</v>
      </c>
      <c r="G45" s="46">
        <f t="shared" si="13"/>
        <v>1.0828660812620692</v>
      </c>
      <c r="H45" s="46">
        <f t="shared" si="25"/>
        <v>4.0595694214453117E-3</v>
      </c>
      <c r="I45" s="47">
        <f t="shared" si="22"/>
        <v>1.9054999999999999E-2</v>
      </c>
      <c r="J45" s="37"/>
      <c r="K45" s="31" t="s">
        <v>85</v>
      </c>
      <c r="L45" s="161">
        <f t="shared" si="30"/>
        <v>1.8744558961131766E-2</v>
      </c>
      <c r="M45" s="67">
        <f t="shared" si="30"/>
        <v>1.7310135838113219E-2</v>
      </c>
      <c r="N45" s="67">
        <f t="shared" si="0"/>
        <v>0</v>
      </c>
      <c r="O45" s="67">
        <f t="shared" si="15"/>
        <v>0</v>
      </c>
      <c r="P45" s="68">
        <f t="shared" si="23"/>
        <v>0</v>
      </c>
      <c r="Q45" s="67"/>
      <c r="R45" s="67" t="s">
        <v>85</v>
      </c>
      <c r="S45" s="161">
        <f t="shared" si="26"/>
        <v>1.8744558961131766E-2</v>
      </c>
      <c r="T45" s="67">
        <f t="shared" si="27"/>
        <v>1.7310135838113219E-2</v>
      </c>
      <c r="U45" s="164">
        <v>0</v>
      </c>
      <c r="V45" s="67">
        <f t="shared" si="4"/>
        <v>0</v>
      </c>
      <c r="W45" s="67">
        <f t="shared" si="5"/>
        <v>0</v>
      </c>
      <c r="X45" s="67">
        <f t="shared" si="16"/>
        <v>0</v>
      </c>
      <c r="Y45" s="67">
        <f t="shared" si="6"/>
        <v>0</v>
      </c>
      <c r="Z45" s="67">
        <f t="shared" si="17"/>
        <v>0</v>
      </c>
      <c r="AA45" s="67">
        <f t="shared" si="24"/>
        <v>0</v>
      </c>
      <c r="AB45" s="68">
        <f t="shared" si="7"/>
        <v>0</v>
      </c>
      <c r="AC45" s="143"/>
      <c r="AD45" s="54" t="s">
        <v>85</v>
      </c>
      <c r="AE45" s="55">
        <f t="shared" si="28"/>
        <v>1.9054999999999999E-2</v>
      </c>
      <c r="AF45" s="56">
        <f t="shared" si="29"/>
        <v>0</v>
      </c>
      <c r="AG45" s="56">
        <f t="shared" si="18"/>
        <v>0</v>
      </c>
      <c r="AH45" s="57">
        <f t="shared" si="19"/>
        <v>1.9054999999999999E-2</v>
      </c>
      <c r="AI45" s="46">
        <f t="shared" si="20"/>
        <v>1.8752097371163588E-2</v>
      </c>
      <c r="AJ45" s="44">
        <f t="shared" si="21"/>
        <v>223742093.69553593</v>
      </c>
    </row>
    <row r="46" spans="1:36" ht="18" customHeight="1" x14ac:dyDescent="0.2">
      <c r="A46" s="54" t="s">
        <v>86</v>
      </c>
      <c r="B46" s="33">
        <f>'Self-Suff'!L47</f>
        <v>6.4842308586331018E-3</v>
      </c>
      <c r="C46" s="34">
        <f>Resources!L46</f>
        <v>6.4123979022079943E-3</v>
      </c>
      <c r="D46" s="46">
        <f t="shared" si="10"/>
        <v>6.4842308586331018E-3</v>
      </c>
      <c r="E46" s="46">
        <f t="shared" si="11"/>
        <v>1.2968461717266205E-3</v>
      </c>
      <c r="F46" s="46">
        <f t="shared" si="12"/>
        <v>5.1873846869064811E-3</v>
      </c>
      <c r="G46" s="46">
        <f t="shared" si="13"/>
        <v>1.011202198853002</v>
      </c>
      <c r="H46" s="46">
        <f t="shared" si="25"/>
        <v>1.3113737004240564E-3</v>
      </c>
      <c r="I46" s="47">
        <f t="shared" si="22"/>
        <v>6.4989999999999996E-3</v>
      </c>
      <c r="J46" s="37"/>
      <c r="K46" s="31" t="s">
        <v>86</v>
      </c>
      <c r="L46" s="161">
        <f t="shared" si="30"/>
        <v>6.4842308586331018E-3</v>
      </c>
      <c r="M46" s="67">
        <f t="shared" si="30"/>
        <v>6.4123979022079943E-3</v>
      </c>
      <c r="N46" s="67">
        <f t="shared" si="0"/>
        <v>0</v>
      </c>
      <c r="O46" s="67">
        <f t="shared" si="15"/>
        <v>0</v>
      </c>
      <c r="P46" s="68">
        <f t="shared" si="23"/>
        <v>0</v>
      </c>
      <c r="Q46" s="67"/>
      <c r="R46" s="67" t="s">
        <v>86</v>
      </c>
      <c r="S46" s="161">
        <f t="shared" si="26"/>
        <v>6.4842308586331018E-3</v>
      </c>
      <c r="T46" s="67">
        <f t="shared" si="27"/>
        <v>6.4123979022079943E-3</v>
      </c>
      <c r="U46" s="164">
        <f>IF(N46=0,C46,0)</f>
        <v>6.4123979022079943E-3</v>
      </c>
      <c r="V46" s="67">
        <f t="shared" si="4"/>
        <v>0.98892190022360649</v>
      </c>
      <c r="W46" s="67">
        <f t="shared" si="5"/>
        <v>-1.1078099776393513E-2</v>
      </c>
      <c r="X46" s="67">
        <f t="shared" si="16"/>
        <v>1.0110780997763935</v>
      </c>
      <c r="Y46" s="67">
        <f t="shared" si="6"/>
        <v>1.2968461717266205E-3</v>
      </c>
      <c r="Z46" s="67">
        <f t="shared" si="17"/>
        <v>1.3112127630116419E-3</v>
      </c>
      <c r="AA46" s="67">
        <f t="shared" si="24"/>
        <v>5.1873846869064811E-3</v>
      </c>
      <c r="AB46" s="68">
        <f t="shared" si="7"/>
        <v>6.4989999999999996E-3</v>
      </c>
      <c r="AC46" s="143"/>
      <c r="AD46" s="54" t="s">
        <v>86</v>
      </c>
      <c r="AE46" s="55">
        <f t="shared" si="28"/>
        <v>6.4989999999999996E-3</v>
      </c>
      <c r="AF46" s="56">
        <f t="shared" si="29"/>
        <v>0</v>
      </c>
      <c r="AG46" s="56">
        <f t="shared" si="18"/>
        <v>6.4989999999999996E-3</v>
      </c>
      <c r="AH46" s="57">
        <f t="shared" si="19"/>
        <v>1.2997999999999999E-2</v>
      </c>
      <c r="AI46" s="46">
        <f t="shared" si="20"/>
        <v>1.2791380825525285E-2</v>
      </c>
      <c r="AJ46" s="44">
        <f t="shared" si="21"/>
        <v>152621345.25607851</v>
      </c>
    </row>
    <row r="47" spans="1:36" ht="18" customHeight="1" x14ac:dyDescent="0.2">
      <c r="A47" s="54" t="s">
        <v>87</v>
      </c>
      <c r="B47" s="33">
        <f>'Self-Suff'!L48</f>
        <v>1.6894904526345077E-2</v>
      </c>
      <c r="C47" s="34">
        <f>Resources!L47</f>
        <v>1.6203300616117338E-2</v>
      </c>
      <c r="D47" s="46">
        <f t="shared" si="10"/>
        <v>1.6894904526345077E-2</v>
      </c>
      <c r="E47" s="46">
        <f t="shared" si="11"/>
        <v>3.3789809052690157E-3</v>
      </c>
      <c r="F47" s="46">
        <f t="shared" si="12"/>
        <v>1.3515923621076061E-2</v>
      </c>
      <c r="G47" s="46">
        <f t="shared" si="13"/>
        <v>1.0426829031080127</v>
      </c>
      <c r="H47" s="46">
        <f t="shared" si="25"/>
        <v>3.5232056198524382E-3</v>
      </c>
      <c r="I47" s="47">
        <f t="shared" si="22"/>
        <v>1.7038999999999999E-2</v>
      </c>
      <c r="J47" s="37"/>
      <c r="K47" s="31" t="s">
        <v>87</v>
      </c>
      <c r="L47" s="161">
        <f t="shared" si="30"/>
        <v>1.6894904526345077E-2</v>
      </c>
      <c r="M47" s="67">
        <f t="shared" si="30"/>
        <v>1.6203300616117338E-2</v>
      </c>
      <c r="N47" s="67">
        <f t="shared" si="0"/>
        <v>0</v>
      </c>
      <c r="O47" s="67">
        <f t="shared" si="15"/>
        <v>0</v>
      </c>
      <c r="P47" s="68">
        <f t="shared" si="23"/>
        <v>0</v>
      </c>
      <c r="Q47" s="67"/>
      <c r="R47" s="67" t="s">
        <v>87</v>
      </c>
      <c r="S47" s="161">
        <f t="shared" si="26"/>
        <v>1.6894904526345077E-2</v>
      </c>
      <c r="T47" s="67">
        <f t="shared" si="27"/>
        <v>1.6203300616117338E-2</v>
      </c>
      <c r="U47" s="164">
        <f>IF(N47=0,C47,0)</f>
        <v>1.6203300616117338E-2</v>
      </c>
      <c r="V47" s="67">
        <f t="shared" si="4"/>
        <v>0.95906434930429552</v>
      </c>
      <c r="W47" s="67">
        <f t="shared" si="5"/>
        <v>-4.0935650695704484E-2</v>
      </c>
      <c r="X47" s="67">
        <f t="shared" si="16"/>
        <v>1.0409356506957046</v>
      </c>
      <c r="Y47" s="67">
        <f t="shared" si="6"/>
        <v>3.3789809052690157E-3</v>
      </c>
      <c r="Z47" s="67">
        <f t="shared" si="17"/>
        <v>3.5173016873145638E-3</v>
      </c>
      <c r="AA47" s="67">
        <f t="shared" si="24"/>
        <v>1.3515923621076061E-2</v>
      </c>
      <c r="AB47" s="68">
        <f t="shared" si="7"/>
        <v>1.7033E-2</v>
      </c>
      <c r="AC47" s="143"/>
      <c r="AD47" s="54" t="s">
        <v>87</v>
      </c>
      <c r="AE47" s="55">
        <f t="shared" si="28"/>
        <v>1.7038999999999999E-2</v>
      </c>
      <c r="AF47" s="56">
        <f t="shared" si="29"/>
        <v>0</v>
      </c>
      <c r="AG47" s="56">
        <f t="shared" si="18"/>
        <v>1.7033E-2</v>
      </c>
      <c r="AH47" s="57">
        <f t="shared" si="19"/>
        <v>3.4071999999999998E-2</v>
      </c>
      <c r="AI47" s="46">
        <f t="shared" si="20"/>
        <v>3.3530383711901639E-2</v>
      </c>
      <c r="AJ47" s="44">
        <f t="shared" si="21"/>
        <v>400070355.09810024</v>
      </c>
    </row>
    <row r="48" spans="1:36" ht="18" customHeight="1" x14ac:dyDescent="0.2">
      <c r="A48" s="54" t="s">
        <v>88</v>
      </c>
      <c r="B48" s="33">
        <f>'Self-Suff'!L49</f>
        <v>1.1522291573913148E-2</v>
      </c>
      <c r="C48" s="34">
        <f>Resources!L48</f>
        <v>1.0272809144904317E-2</v>
      </c>
      <c r="D48" s="46">
        <f t="shared" si="10"/>
        <v>1.1522291573913148E-2</v>
      </c>
      <c r="E48" s="46">
        <f t="shared" si="11"/>
        <v>2.3044583147826298E-3</v>
      </c>
      <c r="F48" s="46">
        <f t="shared" si="12"/>
        <v>9.2178332591305191E-3</v>
      </c>
      <c r="G48" s="46">
        <f t="shared" si="13"/>
        <v>1.1216300635380363</v>
      </c>
      <c r="H48" s="46">
        <f t="shared" si="25"/>
        <v>2.5847497260303972E-3</v>
      </c>
      <c r="I48" s="47">
        <f t="shared" si="22"/>
        <v>1.1802999999999999E-2</v>
      </c>
      <c r="J48" s="37"/>
      <c r="K48" s="31" t="s">
        <v>88</v>
      </c>
      <c r="L48" s="161">
        <f t="shared" si="30"/>
        <v>1.1522291573913148E-2</v>
      </c>
      <c r="M48" s="67">
        <f t="shared" si="30"/>
        <v>1.0272809144904317E-2</v>
      </c>
      <c r="N48" s="67">
        <f t="shared" si="0"/>
        <v>0</v>
      </c>
      <c r="O48" s="67">
        <f t="shared" si="15"/>
        <v>0</v>
      </c>
      <c r="P48" s="68">
        <f t="shared" si="23"/>
        <v>0</v>
      </c>
      <c r="Q48" s="67"/>
      <c r="R48" s="67" t="s">
        <v>88</v>
      </c>
      <c r="S48" s="161">
        <f t="shared" si="26"/>
        <v>1.1522291573913148E-2</v>
      </c>
      <c r="T48" s="67">
        <f t="shared" si="27"/>
        <v>1.0272809144904317E-2</v>
      </c>
      <c r="U48" s="164">
        <v>0</v>
      </c>
      <c r="V48" s="67">
        <f t="shared" si="4"/>
        <v>0</v>
      </c>
      <c r="W48" s="67">
        <f t="shared" si="5"/>
        <v>0</v>
      </c>
      <c r="X48" s="67">
        <f t="shared" si="16"/>
        <v>0</v>
      </c>
      <c r="Y48" s="67">
        <f t="shared" si="6"/>
        <v>0</v>
      </c>
      <c r="Z48" s="67">
        <f t="shared" si="17"/>
        <v>0</v>
      </c>
      <c r="AA48" s="67">
        <f t="shared" si="24"/>
        <v>0</v>
      </c>
      <c r="AB48" s="68">
        <f t="shared" si="7"/>
        <v>0</v>
      </c>
      <c r="AC48" s="143"/>
      <c r="AD48" s="54" t="s">
        <v>88</v>
      </c>
      <c r="AE48" s="55">
        <f t="shared" si="28"/>
        <v>1.1802999999999999E-2</v>
      </c>
      <c r="AF48" s="56">
        <f t="shared" si="29"/>
        <v>0</v>
      </c>
      <c r="AG48" s="56">
        <f t="shared" si="18"/>
        <v>0</v>
      </c>
      <c r="AH48" s="57">
        <f t="shared" si="19"/>
        <v>1.1802999999999999E-2</v>
      </c>
      <c r="AI48" s="46">
        <f t="shared" si="20"/>
        <v>1.1615376818254726E-2</v>
      </c>
      <c r="AJ48" s="44">
        <f t="shared" si="21"/>
        <v>138589762.89102128</v>
      </c>
    </row>
    <row r="49" spans="1:36" ht="18" customHeight="1" x14ac:dyDescent="0.2">
      <c r="A49" s="54" t="s">
        <v>89</v>
      </c>
      <c r="B49" s="33">
        <f>'Self-Suff'!L50</f>
        <v>4.2982133710120364E-2</v>
      </c>
      <c r="C49" s="34">
        <f>Resources!L49</f>
        <v>4.2353369238825475E-2</v>
      </c>
      <c r="D49" s="46">
        <f t="shared" si="10"/>
        <v>4.2982133710120364E-2</v>
      </c>
      <c r="E49" s="46">
        <f t="shared" si="11"/>
        <v>8.5964267420240732E-3</v>
      </c>
      <c r="F49" s="46">
        <f t="shared" si="12"/>
        <v>3.4385706968096293E-2</v>
      </c>
      <c r="G49" s="46">
        <f t="shared" si="13"/>
        <v>1.0148456777487846</v>
      </c>
      <c r="H49" s="46">
        <f t="shared" si="25"/>
        <v>8.7240465232271969E-3</v>
      </c>
      <c r="I49" s="47">
        <f t="shared" si="22"/>
        <v>4.3110000000000002E-2</v>
      </c>
      <c r="J49" s="37"/>
      <c r="K49" s="31" t="s">
        <v>89</v>
      </c>
      <c r="L49" s="161">
        <f t="shared" si="30"/>
        <v>4.2982133710120364E-2</v>
      </c>
      <c r="M49" s="67">
        <f t="shared" si="30"/>
        <v>4.2353369238825475E-2</v>
      </c>
      <c r="N49" s="67">
        <f t="shared" si="0"/>
        <v>0</v>
      </c>
      <c r="O49" s="67">
        <f t="shared" si="15"/>
        <v>0</v>
      </c>
      <c r="P49" s="68">
        <f t="shared" si="23"/>
        <v>0</v>
      </c>
      <c r="Q49" s="67"/>
      <c r="R49" s="67" t="s">
        <v>89</v>
      </c>
      <c r="S49" s="161">
        <f t="shared" si="26"/>
        <v>4.2982133710120364E-2</v>
      </c>
      <c r="T49" s="67">
        <f t="shared" si="27"/>
        <v>4.2353369238825475E-2</v>
      </c>
      <c r="U49" s="164">
        <f t="shared" ref="U49:U55" si="31">IF(N49=0,C49,0)</f>
        <v>4.2353369238825475E-2</v>
      </c>
      <c r="V49" s="67">
        <f t="shared" si="4"/>
        <v>0.9853714923615613</v>
      </c>
      <c r="W49" s="67">
        <f t="shared" si="5"/>
        <v>-1.4628507638438704E-2</v>
      </c>
      <c r="X49" s="67">
        <f t="shared" si="16"/>
        <v>1.0146285076384387</v>
      </c>
      <c r="Y49" s="67">
        <f t="shared" si="6"/>
        <v>8.5964267420240732E-3</v>
      </c>
      <c r="Z49" s="67">
        <f t="shared" si="17"/>
        <v>8.7221796362830506E-3</v>
      </c>
      <c r="AA49" s="67">
        <f t="shared" si="24"/>
        <v>3.4385706968096293E-2</v>
      </c>
      <c r="AB49" s="68">
        <f t="shared" si="7"/>
        <v>4.3108E-2</v>
      </c>
      <c r="AC49" s="143"/>
      <c r="AD49" s="54" t="s">
        <v>89</v>
      </c>
      <c r="AE49" s="55">
        <f t="shared" si="28"/>
        <v>4.3110000000000002E-2</v>
      </c>
      <c r="AF49" s="56">
        <f t="shared" si="29"/>
        <v>0</v>
      </c>
      <c r="AG49" s="56">
        <f t="shared" si="18"/>
        <v>4.3108E-2</v>
      </c>
      <c r="AH49" s="57">
        <f t="shared" si="19"/>
        <v>8.6218000000000003E-2</v>
      </c>
      <c r="AI49" s="46">
        <f t="shared" si="20"/>
        <v>8.4847458994856073E-2</v>
      </c>
      <c r="AJ49" s="44">
        <f t="shared" si="21"/>
        <v>1012363990.2514678</v>
      </c>
    </row>
    <row r="50" spans="1:36" ht="18" customHeight="1" x14ac:dyDescent="0.2">
      <c r="A50" s="54" t="s">
        <v>90</v>
      </c>
      <c r="B50" s="33">
        <f>'Self-Suff'!L51</f>
        <v>6.8708232902339192E-3</v>
      </c>
      <c r="C50" s="34">
        <f>Resources!L50</f>
        <v>7.7101885590351409E-3</v>
      </c>
      <c r="D50" s="46">
        <f t="shared" si="10"/>
        <v>0</v>
      </c>
      <c r="E50" s="46">
        <f t="shared" si="11"/>
        <v>0</v>
      </c>
      <c r="F50" s="46">
        <f t="shared" si="12"/>
        <v>0</v>
      </c>
      <c r="G50" s="46">
        <f t="shared" si="13"/>
        <v>0</v>
      </c>
      <c r="H50" s="46">
        <f t="shared" si="25"/>
        <v>0</v>
      </c>
      <c r="I50" s="47">
        <f t="shared" si="22"/>
        <v>0</v>
      </c>
      <c r="J50" s="37"/>
      <c r="K50" s="31" t="s">
        <v>90</v>
      </c>
      <c r="L50" s="161">
        <f t="shared" si="30"/>
        <v>6.8708232902339192E-3</v>
      </c>
      <c r="M50" s="67">
        <f t="shared" si="30"/>
        <v>7.7101885590351409E-3</v>
      </c>
      <c r="N50" s="67">
        <f t="shared" si="0"/>
        <v>0</v>
      </c>
      <c r="O50" s="67">
        <f t="shared" si="15"/>
        <v>0</v>
      </c>
      <c r="P50" s="68">
        <f t="shared" si="23"/>
        <v>0</v>
      </c>
      <c r="Q50" s="67"/>
      <c r="R50" s="67" t="s">
        <v>90</v>
      </c>
      <c r="S50" s="161">
        <f t="shared" si="26"/>
        <v>6.8708232902339192E-3</v>
      </c>
      <c r="T50" s="67">
        <f t="shared" si="27"/>
        <v>7.7101885590351409E-3</v>
      </c>
      <c r="U50" s="164">
        <f t="shared" si="31"/>
        <v>7.7101885590351409E-3</v>
      </c>
      <c r="V50" s="67">
        <f t="shared" si="4"/>
        <v>1.1221637107148836</v>
      </c>
      <c r="W50" s="67">
        <f t="shared" si="5"/>
        <v>0.12216371071488363</v>
      </c>
      <c r="X50" s="67">
        <f t="shared" si="16"/>
        <v>0.87783628928511637</v>
      </c>
      <c r="Y50" s="67">
        <f t="shared" si="6"/>
        <v>1.3741646580467839E-3</v>
      </c>
      <c r="Z50" s="67">
        <f t="shared" si="17"/>
        <v>1.2062916042865396E-3</v>
      </c>
      <c r="AA50" s="67">
        <f t="shared" si="24"/>
        <v>5.4966586321871357E-3</v>
      </c>
      <c r="AB50" s="68">
        <f t="shared" si="7"/>
        <v>6.7029999999999998E-3</v>
      </c>
      <c r="AC50" s="143"/>
      <c r="AD50" s="54" t="s">
        <v>90</v>
      </c>
      <c r="AE50" s="55">
        <f t="shared" si="28"/>
        <v>0</v>
      </c>
      <c r="AF50" s="56">
        <f t="shared" si="29"/>
        <v>0</v>
      </c>
      <c r="AG50" s="56">
        <f t="shared" si="18"/>
        <v>6.7029999999999998E-3</v>
      </c>
      <c r="AH50" s="57">
        <f t="shared" si="19"/>
        <v>6.7029999999999998E-3</v>
      </c>
      <c r="AI50" s="46">
        <f t="shared" si="20"/>
        <v>6.5964475822046457E-3</v>
      </c>
      <c r="AJ50" s="44">
        <f t="shared" si="21"/>
        <v>78706022.253538564</v>
      </c>
    </row>
    <row r="51" spans="1:36" ht="18" customHeight="1" x14ac:dyDescent="0.2">
      <c r="A51" s="54" t="s">
        <v>91</v>
      </c>
      <c r="B51" s="33">
        <f>'Self-Suff'!L52</f>
        <v>4.5704788758985388E-3</v>
      </c>
      <c r="C51" s="34">
        <f>Resources!L51</f>
        <v>5.0802221978863164E-3</v>
      </c>
      <c r="D51" s="46">
        <f t="shared" si="10"/>
        <v>0</v>
      </c>
      <c r="E51" s="46">
        <f t="shared" si="11"/>
        <v>0</v>
      </c>
      <c r="F51" s="46">
        <f t="shared" si="12"/>
        <v>0</v>
      </c>
      <c r="G51" s="46">
        <f t="shared" si="13"/>
        <v>0</v>
      </c>
      <c r="H51" s="46">
        <f t="shared" si="25"/>
        <v>0</v>
      </c>
      <c r="I51" s="47">
        <f t="shared" si="22"/>
        <v>0</v>
      </c>
      <c r="J51" s="37"/>
      <c r="K51" s="31" t="s">
        <v>91</v>
      </c>
      <c r="L51" s="161">
        <f t="shared" si="30"/>
        <v>4.5704788758985388E-3</v>
      </c>
      <c r="M51" s="67">
        <f t="shared" si="30"/>
        <v>5.0802221978863164E-3</v>
      </c>
      <c r="N51" s="67">
        <f t="shared" si="0"/>
        <v>0</v>
      </c>
      <c r="O51" s="67">
        <f t="shared" si="15"/>
        <v>0</v>
      </c>
      <c r="P51" s="68">
        <f t="shared" si="23"/>
        <v>0</v>
      </c>
      <c r="Q51" s="67"/>
      <c r="R51" s="67" t="s">
        <v>91</v>
      </c>
      <c r="S51" s="161">
        <f t="shared" si="26"/>
        <v>4.5704788758985388E-3</v>
      </c>
      <c r="T51" s="67">
        <f t="shared" si="27"/>
        <v>5.0802221978863164E-3</v>
      </c>
      <c r="U51" s="164">
        <f t="shared" si="31"/>
        <v>5.0802221978863164E-3</v>
      </c>
      <c r="V51" s="67">
        <f t="shared" si="4"/>
        <v>1.1115295214853309</v>
      </c>
      <c r="W51" s="67">
        <f t="shared" si="5"/>
        <v>0.11152952148533091</v>
      </c>
      <c r="X51" s="67">
        <f t="shared" si="16"/>
        <v>0.88847047851466909</v>
      </c>
      <c r="Y51" s="67">
        <f t="shared" si="6"/>
        <v>9.1409577517970783E-4</v>
      </c>
      <c r="Z51" s="67">
        <f t="shared" si="17"/>
        <v>8.1214711078215237E-4</v>
      </c>
      <c r="AA51" s="67">
        <f t="shared" si="24"/>
        <v>3.6563831007188309E-3</v>
      </c>
      <c r="AB51" s="68">
        <f t="shared" si="7"/>
        <v>4.4689999999999999E-3</v>
      </c>
      <c r="AC51" s="143"/>
      <c r="AD51" s="54" t="s">
        <v>91</v>
      </c>
      <c r="AE51" s="55">
        <f t="shared" si="28"/>
        <v>0</v>
      </c>
      <c r="AF51" s="56">
        <f t="shared" si="29"/>
        <v>0</v>
      </c>
      <c r="AG51" s="56">
        <f t="shared" si="18"/>
        <v>4.4689999999999999E-3</v>
      </c>
      <c r="AH51" s="57">
        <f t="shared" si="19"/>
        <v>4.4689999999999999E-3</v>
      </c>
      <c r="AI51" s="46">
        <f t="shared" si="20"/>
        <v>4.3979597560603557E-3</v>
      </c>
      <c r="AJ51" s="44">
        <f t="shared" si="21"/>
        <v>52474595.472335353</v>
      </c>
    </row>
    <row r="52" spans="1:36" ht="18" customHeight="1" x14ac:dyDescent="0.2">
      <c r="A52" s="54" t="s">
        <v>92</v>
      </c>
      <c r="B52" s="33">
        <f>'Self-Suff'!L53</f>
        <v>7.2196190374937546E-5</v>
      </c>
      <c r="C52" s="34">
        <f>Resources!L52</f>
        <v>5.5894122507123614E-4</v>
      </c>
      <c r="D52" s="46">
        <f t="shared" si="10"/>
        <v>0</v>
      </c>
      <c r="E52" s="46">
        <f t="shared" si="11"/>
        <v>0</v>
      </c>
      <c r="F52" s="46">
        <f t="shared" si="12"/>
        <v>0</v>
      </c>
      <c r="G52" s="46">
        <f t="shared" si="13"/>
        <v>0</v>
      </c>
      <c r="H52" s="46">
        <f t="shared" si="25"/>
        <v>0</v>
      </c>
      <c r="I52" s="47">
        <f t="shared" si="22"/>
        <v>0</v>
      </c>
      <c r="J52" s="37"/>
      <c r="K52" s="31" t="s">
        <v>92</v>
      </c>
      <c r="L52" s="161">
        <f t="shared" si="30"/>
        <v>7.2196190374937546E-5</v>
      </c>
      <c r="M52" s="67">
        <f t="shared" si="30"/>
        <v>5.5894122507123614E-4</v>
      </c>
      <c r="N52" s="67">
        <f t="shared" si="0"/>
        <v>5.5894122507123614E-4</v>
      </c>
      <c r="O52" s="67">
        <f t="shared" si="15"/>
        <v>1.443923807498751E-5</v>
      </c>
      <c r="P52" s="68">
        <f t="shared" si="23"/>
        <v>5.8E-5</v>
      </c>
      <c r="Q52" s="67"/>
      <c r="R52" s="67" t="s">
        <v>92</v>
      </c>
      <c r="S52" s="161">
        <f t="shared" si="26"/>
        <v>7.2196190374937546E-5</v>
      </c>
      <c r="T52" s="67">
        <f t="shared" si="27"/>
        <v>5.5894122507123614E-4</v>
      </c>
      <c r="U52" s="164">
        <f t="shared" si="31"/>
        <v>0</v>
      </c>
      <c r="V52" s="67">
        <f t="shared" si="4"/>
        <v>0</v>
      </c>
      <c r="W52" s="67">
        <f t="shared" si="5"/>
        <v>0</v>
      </c>
      <c r="X52" s="67">
        <f t="shared" si="16"/>
        <v>0</v>
      </c>
      <c r="Y52" s="67">
        <f t="shared" si="6"/>
        <v>0</v>
      </c>
      <c r="Z52" s="67">
        <f t="shared" si="17"/>
        <v>0</v>
      </c>
      <c r="AA52" s="67">
        <f t="shared" si="24"/>
        <v>0</v>
      </c>
      <c r="AB52" s="68">
        <f t="shared" si="7"/>
        <v>0</v>
      </c>
      <c r="AC52" s="143"/>
      <c r="AD52" s="54" t="s">
        <v>92</v>
      </c>
      <c r="AE52" s="55">
        <f t="shared" si="28"/>
        <v>0</v>
      </c>
      <c r="AF52" s="56">
        <f t="shared" si="29"/>
        <v>5.8E-5</v>
      </c>
      <c r="AG52" s="56">
        <f t="shared" si="18"/>
        <v>0</v>
      </c>
      <c r="AH52" s="57">
        <f t="shared" si="19"/>
        <v>5.8E-5</v>
      </c>
      <c r="AI52" s="46">
        <f t="shared" si="20"/>
        <v>5.7078018762922495E-5</v>
      </c>
      <c r="AJ52" s="44">
        <f t="shared" si="21"/>
        <v>681030.77587725455</v>
      </c>
    </row>
    <row r="53" spans="1:36" ht="18" customHeight="1" x14ac:dyDescent="0.2">
      <c r="A53" s="54" t="s">
        <v>93</v>
      </c>
      <c r="B53" s="33">
        <f>'Self-Suff'!L54</f>
        <v>1.1318290532635422E-3</v>
      </c>
      <c r="C53" s="34">
        <f>Resources!L53</f>
        <v>1.6581769841231306E-3</v>
      </c>
      <c r="D53" s="46">
        <f t="shared" si="10"/>
        <v>0</v>
      </c>
      <c r="E53" s="46">
        <f t="shared" si="11"/>
        <v>0</v>
      </c>
      <c r="F53" s="46">
        <f t="shared" si="12"/>
        <v>0</v>
      </c>
      <c r="G53" s="46">
        <f t="shared" si="13"/>
        <v>0</v>
      </c>
      <c r="H53" s="46">
        <f t="shared" si="25"/>
        <v>0</v>
      </c>
      <c r="I53" s="47">
        <f t="shared" si="22"/>
        <v>0</v>
      </c>
      <c r="J53" s="37"/>
      <c r="K53" s="31" t="s">
        <v>93</v>
      </c>
      <c r="L53" s="161">
        <f t="shared" si="30"/>
        <v>1.1318290532635422E-3</v>
      </c>
      <c r="M53" s="67">
        <f t="shared" si="30"/>
        <v>1.6581769841231306E-3</v>
      </c>
      <c r="N53" s="67">
        <f t="shared" si="0"/>
        <v>0</v>
      </c>
      <c r="O53" s="67">
        <f t="shared" si="15"/>
        <v>0</v>
      </c>
      <c r="P53" s="68">
        <f t="shared" si="23"/>
        <v>0</v>
      </c>
      <c r="Q53" s="67"/>
      <c r="R53" s="67" t="s">
        <v>93</v>
      </c>
      <c r="S53" s="161">
        <f t="shared" si="26"/>
        <v>1.1318290532635422E-3</v>
      </c>
      <c r="T53" s="67">
        <f t="shared" si="27"/>
        <v>1.6581769841231306E-3</v>
      </c>
      <c r="U53" s="164">
        <f t="shared" si="31"/>
        <v>1.6581769841231306E-3</v>
      </c>
      <c r="V53" s="67">
        <f t="shared" si="4"/>
        <v>1.4650418977511706</v>
      </c>
      <c r="W53" s="67">
        <f t="shared" si="5"/>
        <v>0.46504189775117055</v>
      </c>
      <c r="X53" s="67">
        <f t="shared" si="16"/>
        <v>0.53495810224882945</v>
      </c>
      <c r="Y53" s="67">
        <f t="shared" si="6"/>
        <v>2.2636581065270845E-4</v>
      </c>
      <c r="Z53" s="67">
        <f t="shared" si="17"/>
        <v>1.2109622448079077E-4</v>
      </c>
      <c r="AA53" s="67">
        <f t="shared" si="24"/>
        <v>9.0546324261083378E-4</v>
      </c>
      <c r="AB53" s="68">
        <f t="shared" si="7"/>
        <v>1.0269999999999999E-3</v>
      </c>
      <c r="AC53" s="143"/>
      <c r="AD53" s="54" t="s">
        <v>93</v>
      </c>
      <c r="AE53" s="55">
        <f t="shared" si="28"/>
        <v>0</v>
      </c>
      <c r="AF53" s="56">
        <f t="shared" si="29"/>
        <v>0</v>
      </c>
      <c r="AG53" s="56">
        <f t="shared" si="18"/>
        <v>1.0269999999999999E-3</v>
      </c>
      <c r="AH53" s="57">
        <f t="shared" si="19"/>
        <v>1.0269999999999999E-3</v>
      </c>
      <c r="AI53" s="46">
        <f t="shared" si="20"/>
        <v>1.010674573612438E-3</v>
      </c>
      <c r="AJ53" s="44">
        <f t="shared" si="21"/>
        <v>12058941.496998971</v>
      </c>
    </row>
    <row r="54" spans="1:36" ht="18" customHeight="1" x14ac:dyDescent="0.2">
      <c r="A54" s="54" t="s">
        <v>94</v>
      </c>
      <c r="B54" s="33">
        <f>'Self-Suff'!L55</f>
        <v>9.4321153275013416E-3</v>
      </c>
      <c r="C54" s="34">
        <f>Resources!L54</f>
        <v>1.0135560263142905E-2</v>
      </c>
      <c r="D54" s="46">
        <f t="shared" si="10"/>
        <v>0</v>
      </c>
      <c r="E54" s="46">
        <f t="shared" si="11"/>
        <v>0</v>
      </c>
      <c r="F54" s="46">
        <f t="shared" si="12"/>
        <v>0</v>
      </c>
      <c r="G54" s="46">
        <f t="shared" si="13"/>
        <v>0</v>
      </c>
      <c r="H54" s="46">
        <f t="shared" si="25"/>
        <v>0</v>
      </c>
      <c r="I54" s="47">
        <f t="shared" si="22"/>
        <v>0</v>
      </c>
      <c r="J54" s="37"/>
      <c r="K54" s="31" t="s">
        <v>94</v>
      </c>
      <c r="L54" s="161">
        <f t="shared" si="30"/>
        <v>9.4321153275013416E-3</v>
      </c>
      <c r="M54" s="67">
        <f t="shared" si="30"/>
        <v>1.0135560263142905E-2</v>
      </c>
      <c r="N54" s="67">
        <f t="shared" si="0"/>
        <v>0</v>
      </c>
      <c r="O54" s="67">
        <f t="shared" si="15"/>
        <v>0</v>
      </c>
      <c r="P54" s="68">
        <f t="shared" si="23"/>
        <v>0</v>
      </c>
      <c r="Q54" s="67"/>
      <c r="R54" s="67" t="s">
        <v>94</v>
      </c>
      <c r="S54" s="161">
        <f t="shared" si="26"/>
        <v>9.4321153275013416E-3</v>
      </c>
      <c r="T54" s="67">
        <f t="shared" si="27"/>
        <v>1.0135560263142905E-2</v>
      </c>
      <c r="U54" s="164">
        <f t="shared" si="31"/>
        <v>1.0135560263142905E-2</v>
      </c>
      <c r="V54" s="67">
        <f t="shared" si="4"/>
        <v>1.0745797640525578</v>
      </c>
      <c r="W54" s="67">
        <f t="shared" si="5"/>
        <v>7.457976405255784E-2</v>
      </c>
      <c r="X54" s="67">
        <f t="shared" si="16"/>
        <v>0.92542023594744216</v>
      </c>
      <c r="Y54" s="67">
        <f t="shared" si="6"/>
        <v>1.8864230655002683E-3</v>
      </c>
      <c r="Z54" s="67">
        <f t="shared" si="17"/>
        <v>1.7457340783719555E-3</v>
      </c>
      <c r="AA54" s="67">
        <f t="shared" si="24"/>
        <v>7.5456922620010733E-3</v>
      </c>
      <c r="AB54" s="68">
        <f t="shared" si="7"/>
        <v>9.2910000000000006E-3</v>
      </c>
      <c r="AC54" s="143"/>
      <c r="AD54" s="54" t="s">
        <v>94</v>
      </c>
      <c r="AE54" s="55">
        <f t="shared" si="28"/>
        <v>0</v>
      </c>
      <c r="AF54" s="56">
        <f t="shared" si="29"/>
        <v>0</v>
      </c>
      <c r="AG54" s="56">
        <f t="shared" si="18"/>
        <v>9.2910000000000006E-3</v>
      </c>
      <c r="AH54" s="57">
        <f t="shared" si="19"/>
        <v>9.2910000000000006E-3</v>
      </c>
      <c r="AI54" s="46">
        <f t="shared" si="20"/>
        <v>9.1433081435571203E-3</v>
      </c>
      <c r="AJ54" s="44">
        <f t="shared" si="21"/>
        <v>109094085.14957884</v>
      </c>
    </row>
    <row r="55" spans="1:36" ht="18" customHeight="1" x14ac:dyDescent="0.2">
      <c r="A55" s="54" t="s">
        <v>95</v>
      </c>
      <c r="B55" s="33">
        <f>'Self-Suff'!L56</f>
        <v>1.1132652439675166E-2</v>
      </c>
      <c r="C55" s="34">
        <f>Resources!L55</f>
        <v>1.0004844094319473E-2</v>
      </c>
      <c r="D55" s="46">
        <f t="shared" si="10"/>
        <v>1.1132652439675166E-2</v>
      </c>
      <c r="E55" s="46">
        <f t="shared" si="11"/>
        <v>2.2265304879350331E-3</v>
      </c>
      <c r="F55" s="46">
        <f t="shared" si="12"/>
        <v>8.9061219517401324E-3</v>
      </c>
      <c r="G55" s="46">
        <f t="shared" si="13"/>
        <v>1.1127262288870685</v>
      </c>
      <c r="H55" s="46">
        <f t="shared" si="25"/>
        <v>2.4775188733420338E-3</v>
      </c>
      <c r="I55" s="47">
        <f t="shared" si="22"/>
        <v>1.1384E-2</v>
      </c>
      <c r="J55" s="37"/>
      <c r="K55" s="31" t="s">
        <v>95</v>
      </c>
      <c r="L55" s="161">
        <f t="shared" si="30"/>
        <v>1.1132652439675166E-2</v>
      </c>
      <c r="M55" s="67">
        <f t="shared" si="30"/>
        <v>1.0004844094319473E-2</v>
      </c>
      <c r="N55" s="67">
        <f t="shared" si="0"/>
        <v>0</v>
      </c>
      <c r="O55" s="67">
        <f t="shared" si="15"/>
        <v>0</v>
      </c>
      <c r="P55" s="68">
        <f t="shared" si="23"/>
        <v>0</v>
      </c>
      <c r="Q55" s="67"/>
      <c r="R55" s="67" t="s">
        <v>95</v>
      </c>
      <c r="S55" s="161">
        <f t="shared" si="26"/>
        <v>1.1132652439675166E-2</v>
      </c>
      <c r="T55" s="67">
        <f t="shared" si="27"/>
        <v>1.0004844094319473E-2</v>
      </c>
      <c r="U55" s="164">
        <f t="shared" si="31"/>
        <v>1.0004844094319473E-2</v>
      </c>
      <c r="V55" s="67">
        <f t="shared" si="4"/>
        <v>0.89869365351456165</v>
      </c>
      <c r="W55" s="67">
        <f t="shared" si="5"/>
        <v>-0.10130634648543835</v>
      </c>
      <c r="X55" s="67">
        <f t="shared" si="16"/>
        <v>1.1013063464854382</v>
      </c>
      <c r="Y55" s="67">
        <f t="shared" si="6"/>
        <v>2.2265304879350331E-3</v>
      </c>
      <c r="Z55" s="67">
        <f t="shared" si="17"/>
        <v>2.4520921570061714E-3</v>
      </c>
      <c r="AA55" s="67">
        <f t="shared" si="24"/>
        <v>8.9061219517401324E-3</v>
      </c>
      <c r="AB55" s="68">
        <f t="shared" si="7"/>
        <v>1.1358E-2</v>
      </c>
      <c r="AC55" s="143"/>
      <c r="AD55" s="54" t="s">
        <v>95</v>
      </c>
      <c r="AE55" s="55">
        <f t="shared" si="28"/>
        <v>1.1384E-2</v>
      </c>
      <c r="AF55" s="56">
        <f t="shared" si="29"/>
        <v>0</v>
      </c>
      <c r="AG55" s="56">
        <f t="shared" si="18"/>
        <v>1.1358E-2</v>
      </c>
      <c r="AH55" s="57">
        <f t="shared" si="19"/>
        <v>2.2741999999999998E-2</v>
      </c>
      <c r="AI55" s="46">
        <f t="shared" si="20"/>
        <v>2.2380487977696265E-2</v>
      </c>
      <c r="AJ55" s="44">
        <f t="shared" si="21"/>
        <v>267034515.60345727</v>
      </c>
    </row>
    <row r="56" spans="1:36" ht="18" customHeight="1" x14ac:dyDescent="0.2">
      <c r="A56" s="54" t="s">
        <v>96</v>
      </c>
      <c r="B56" s="33">
        <f>'Self-Suff'!L57</f>
        <v>1.3885532880024564E-2</v>
      </c>
      <c r="C56" s="34">
        <f>Resources!L56</f>
        <v>1.2880923283307366E-2</v>
      </c>
      <c r="D56" s="46">
        <f t="shared" si="10"/>
        <v>1.3885532880024564E-2</v>
      </c>
      <c r="E56" s="46">
        <f t="shared" si="11"/>
        <v>2.7771065760049131E-3</v>
      </c>
      <c r="F56" s="46">
        <f t="shared" si="12"/>
        <v>1.1108426304019651E-2</v>
      </c>
      <c r="G56" s="46">
        <f t="shared" si="13"/>
        <v>1.0779920487546952</v>
      </c>
      <c r="H56" s="46">
        <f t="shared" si="25"/>
        <v>2.9936988074776732E-3</v>
      </c>
      <c r="I56" s="47">
        <f t="shared" si="22"/>
        <v>1.4102E-2</v>
      </c>
      <c r="J56" s="37"/>
      <c r="K56" s="31" t="s">
        <v>96</v>
      </c>
      <c r="L56" s="161">
        <f t="shared" si="30"/>
        <v>1.3885532880024564E-2</v>
      </c>
      <c r="M56" s="67">
        <f t="shared" si="30"/>
        <v>1.2880923283307366E-2</v>
      </c>
      <c r="N56" s="67">
        <f t="shared" si="0"/>
        <v>0</v>
      </c>
      <c r="O56" s="67">
        <f t="shared" si="15"/>
        <v>0</v>
      </c>
      <c r="P56" s="68">
        <f t="shared" si="23"/>
        <v>0</v>
      </c>
      <c r="Q56" s="67"/>
      <c r="R56" s="67" t="s">
        <v>96</v>
      </c>
      <c r="S56" s="161">
        <f t="shared" si="26"/>
        <v>1.3885532880024564E-2</v>
      </c>
      <c r="T56" s="67">
        <f t="shared" si="27"/>
        <v>1.2880923283307366E-2</v>
      </c>
      <c r="U56" s="164">
        <v>0</v>
      </c>
      <c r="V56" s="67">
        <f t="shared" si="4"/>
        <v>0</v>
      </c>
      <c r="W56" s="67">
        <f t="shared" si="5"/>
        <v>0</v>
      </c>
      <c r="X56" s="67">
        <f t="shared" si="16"/>
        <v>0</v>
      </c>
      <c r="Y56" s="67">
        <f t="shared" si="6"/>
        <v>0</v>
      </c>
      <c r="Z56" s="67">
        <f t="shared" si="17"/>
        <v>0</v>
      </c>
      <c r="AA56" s="67">
        <f t="shared" si="24"/>
        <v>0</v>
      </c>
      <c r="AB56" s="68">
        <f t="shared" si="7"/>
        <v>0</v>
      </c>
      <c r="AC56" s="143"/>
      <c r="AD56" s="54" t="s">
        <v>96</v>
      </c>
      <c r="AE56" s="55">
        <f t="shared" si="28"/>
        <v>1.4102E-2</v>
      </c>
      <c r="AF56" s="56">
        <f t="shared" si="29"/>
        <v>0</v>
      </c>
      <c r="AG56" s="56">
        <f t="shared" si="18"/>
        <v>0</v>
      </c>
      <c r="AH56" s="57">
        <f t="shared" si="19"/>
        <v>1.4102E-2</v>
      </c>
      <c r="AI56" s="46">
        <f t="shared" si="20"/>
        <v>1.3877831389564362E-2</v>
      </c>
      <c r="AJ56" s="44">
        <f t="shared" si="21"/>
        <v>165584413.81760418</v>
      </c>
    </row>
    <row r="57" spans="1:36" ht="18" customHeight="1" x14ac:dyDescent="0.2">
      <c r="A57" s="54" t="s">
        <v>97</v>
      </c>
      <c r="B57" s="33">
        <f>'Self-Suff'!L58</f>
        <v>3.117952557180185E-3</v>
      </c>
      <c r="C57" s="34">
        <f>Resources!L58</f>
        <v>1.9382460567008947E-3</v>
      </c>
      <c r="D57" s="46">
        <f t="shared" si="10"/>
        <v>3.117952557180185E-3</v>
      </c>
      <c r="E57" s="46">
        <f t="shared" si="11"/>
        <v>6.2359051143603701E-4</v>
      </c>
      <c r="F57" s="46">
        <f t="shared" si="12"/>
        <v>2.494362045744148E-3</v>
      </c>
      <c r="G57" s="46">
        <f t="shared" si="13"/>
        <v>1.6086464081280161</v>
      </c>
      <c r="H57" s="46">
        <f t="shared" si="25"/>
        <v>1.0031366363642935E-3</v>
      </c>
      <c r="I57" s="47">
        <f t="shared" si="22"/>
        <v>3.4970000000000001E-3</v>
      </c>
      <c r="J57" s="37"/>
      <c r="K57" s="31" t="s">
        <v>97</v>
      </c>
      <c r="L57" s="161">
        <f t="shared" si="30"/>
        <v>3.117952557180185E-3</v>
      </c>
      <c r="M57" s="67">
        <f t="shared" si="30"/>
        <v>1.9382460567008947E-3</v>
      </c>
      <c r="N57" s="67">
        <f t="shared" si="0"/>
        <v>0</v>
      </c>
      <c r="O57" s="67">
        <f t="shared" si="15"/>
        <v>0</v>
      </c>
      <c r="P57" s="68">
        <f t="shared" si="23"/>
        <v>0</v>
      </c>
      <c r="Q57" s="67"/>
      <c r="R57" s="67" t="s">
        <v>97</v>
      </c>
      <c r="S57" s="161">
        <f t="shared" si="26"/>
        <v>3.117952557180185E-3</v>
      </c>
      <c r="T57" s="67">
        <f t="shared" si="27"/>
        <v>1.9382460567008947E-3</v>
      </c>
      <c r="U57" s="164">
        <f>IF(N57=0,C57,0)</f>
        <v>1.9382460567008947E-3</v>
      </c>
      <c r="V57" s="67">
        <f t="shared" si="4"/>
        <v>0.62164065076532349</v>
      </c>
      <c r="W57" s="67">
        <f t="shared" si="5"/>
        <v>-0.37835934923467651</v>
      </c>
      <c r="X57" s="67">
        <f t="shared" si="16"/>
        <v>1.3783593492346764</v>
      </c>
      <c r="Y57" s="67">
        <f t="shared" si="6"/>
        <v>6.2359051143603701E-4</v>
      </c>
      <c r="Z57" s="67">
        <f t="shared" si="17"/>
        <v>8.5953181153189504E-4</v>
      </c>
      <c r="AA57" s="67">
        <f t="shared" si="24"/>
        <v>2.494362045744148E-3</v>
      </c>
      <c r="AB57" s="68">
        <f t="shared" si="7"/>
        <v>3.3540000000000002E-3</v>
      </c>
      <c r="AC57" s="143"/>
      <c r="AD57" s="54" t="s">
        <v>97</v>
      </c>
      <c r="AE57" s="53">
        <f t="shared" si="28"/>
        <v>3.4970000000000001E-3</v>
      </c>
      <c r="AF57" s="53">
        <f t="shared" si="29"/>
        <v>0</v>
      </c>
      <c r="AG57" s="53">
        <f t="shared" si="18"/>
        <v>3.3540000000000002E-3</v>
      </c>
      <c r="AH57" s="46">
        <f t="shared" si="19"/>
        <v>6.8510000000000003E-3</v>
      </c>
      <c r="AI57" s="46">
        <f t="shared" si="20"/>
        <v>6.7420949404272765E-3</v>
      </c>
      <c r="AJ57" s="44">
        <f t="shared" si="21"/>
        <v>80443824.92301847</v>
      </c>
    </row>
    <row r="58" spans="1:36" ht="18" customHeight="1" x14ac:dyDescent="0.2">
      <c r="A58" s="54" t="s">
        <v>98</v>
      </c>
      <c r="B58" s="33">
        <f>'Self-Suff'!L59</f>
        <v>1.6441359359285238E-3</v>
      </c>
      <c r="C58" s="34">
        <f>Resources!L60</f>
        <v>8.5896221495662358E-4</v>
      </c>
      <c r="D58" s="46">
        <f t="shared" si="10"/>
        <v>1.6441359359285238E-3</v>
      </c>
      <c r="E58" s="46">
        <f t="shared" si="11"/>
        <v>3.2882718718570478E-4</v>
      </c>
      <c r="F58" s="46">
        <f t="shared" si="12"/>
        <v>1.3153087487428191E-3</v>
      </c>
      <c r="G58" s="46">
        <f t="shared" si="13"/>
        <v>1.9140957626541819</v>
      </c>
      <c r="H58" s="46">
        <f t="shared" si="25"/>
        <v>6.2940672563765098E-4</v>
      </c>
      <c r="I58" s="47">
        <f t="shared" si="22"/>
        <v>1.9449999999999999E-3</v>
      </c>
      <c r="J58" s="37"/>
      <c r="K58" s="31" t="s">
        <v>98</v>
      </c>
      <c r="L58" s="161">
        <f t="shared" si="30"/>
        <v>1.6441359359285238E-3</v>
      </c>
      <c r="M58" s="67">
        <f t="shared" si="30"/>
        <v>8.5896221495662358E-4</v>
      </c>
      <c r="N58" s="67">
        <f t="shared" si="0"/>
        <v>0</v>
      </c>
      <c r="O58" s="67">
        <f t="shared" si="15"/>
        <v>0</v>
      </c>
      <c r="P58" s="68">
        <f t="shared" si="23"/>
        <v>0</v>
      </c>
      <c r="Q58" s="67"/>
      <c r="R58" s="67" t="s">
        <v>98</v>
      </c>
      <c r="S58" s="161">
        <f t="shared" si="26"/>
        <v>1.6441359359285238E-3</v>
      </c>
      <c r="T58" s="67">
        <f t="shared" si="27"/>
        <v>8.5896221495662358E-4</v>
      </c>
      <c r="U58" s="164">
        <f>IF(N58=0,C58,0)</f>
        <v>8.5896221495662358E-4</v>
      </c>
      <c r="V58" s="67">
        <f t="shared" si="4"/>
        <v>0.52243990061048429</v>
      </c>
      <c r="W58" s="67">
        <f t="shared" si="5"/>
        <v>-0.47756009938951571</v>
      </c>
      <c r="X58" s="67">
        <f t="shared" si="16"/>
        <v>1.4775600993895157</v>
      </c>
      <c r="Y58" s="67">
        <f t="shared" si="6"/>
        <v>3.2882718718570478E-4</v>
      </c>
      <c r="Z58" s="67">
        <f t="shared" si="17"/>
        <v>4.8586193138008485E-4</v>
      </c>
      <c r="AA58" s="67">
        <f t="shared" si="24"/>
        <v>1.3153087487428191E-3</v>
      </c>
      <c r="AB58" s="68">
        <f t="shared" si="7"/>
        <v>1.8010000000000001E-3</v>
      </c>
      <c r="AC58" s="143"/>
      <c r="AD58" s="54" t="s">
        <v>98</v>
      </c>
      <c r="AE58" s="53">
        <f t="shared" si="28"/>
        <v>1.9449999999999999E-3</v>
      </c>
      <c r="AF58" s="53">
        <f t="shared" si="29"/>
        <v>0</v>
      </c>
      <c r="AG58" s="53">
        <f t="shared" si="18"/>
        <v>1.8010000000000001E-3</v>
      </c>
      <c r="AH58" s="46">
        <f t="shared" si="19"/>
        <v>3.7460000000000002E-3</v>
      </c>
      <c r="AI58" s="46">
        <f t="shared" si="20"/>
        <v>3.686452729067374E-3</v>
      </c>
      <c r="AJ58" s="44">
        <f t="shared" si="21"/>
        <v>43985194.593727514</v>
      </c>
    </row>
    <row r="59" spans="1:36" ht="18" customHeight="1" x14ac:dyDescent="0.2">
      <c r="A59" s="54" t="s">
        <v>99</v>
      </c>
      <c r="B59" s="33">
        <f>'Self-Suff'!L60</f>
        <v>3.5148179655284712E-4</v>
      </c>
      <c r="C59" s="34">
        <f>Resources!L61</f>
        <v>1.424831632942479E-2</v>
      </c>
      <c r="D59" s="46">
        <f t="shared" si="10"/>
        <v>0</v>
      </c>
      <c r="E59" s="46">
        <f t="shared" si="11"/>
        <v>0</v>
      </c>
      <c r="F59" s="46">
        <f t="shared" si="12"/>
        <v>0</v>
      </c>
      <c r="G59" s="46">
        <f t="shared" si="13"/>
        <v>0</v>
      </c>
      <c r="H59" s="46">
        <f t="shared" si="25"/>
        <v>0</v>
      </c>
      <c r="I59" s="47">
        <f t="shared" si="22"/>
        <v>0</v>
      </c>
      <c r="J59" s="37"/>
      <c r="K59" s="31" t="s">
        <v>99</v>
      </c>
      <c r="L59" s="161">
        <f t="shared" si="30"/>
        <v>3.5148179655284712E-4</v>
      </c>
      <c r="M59" s="67">
        <f t="shared" si="30"/>
        <v>1.424831632942479E-2</v>
      </c>
      <c r="N59" s="67">
        <f t="shared" si="0"/>
        <v>1.424831632942479E-2</v>
      </c>
      <c r="O59" s="67">
        <f t="shared" si="15"/>
        <v>7.0296359310569422E-5</v>
      </c>
      <c r="P59" s="68">
        <f t="shared" si="23"/>
        <v>2.81E-4</v>
      </c>
      <c r="Q59" s="67"/>
      <c r="R59" s="67" t="s">
        <v>99</v>
      </c>
      <c r="S59" s="161">
        <f t="shared" si="26"/>
        <v>3.5148179655284712E-4</v>
      </c>
      <c r="T59" s="67">
        <f t="shared" si="27"/>
        <v>1.424831632942479E-2</v>
      </c>
      <c r="U59" s="164">
        <v>0</v>
      </c>
      <c r="V59" s="67">
        <f t="shared" si="4"/>
        <v>0</v>
      </c>
      <c r="W59" s="67">
        <f t="shared" si="5"/>
        <v>0</v>
      </c>
      <c r="X59" s="67">
        <f t="shared" si="16"/>
        <v>0</v>
      </c>
      <c r="Y59" s="67">
        <f t="shared" si="6"/>
        <v>0</v>
      </c>
      <c r="Z59" s="67">
        <f t="shared" si="17"/>
        <v>0</v>
      </c>
      <c r="AA59" s="67">
        <f t="shared" si="24"/>
        <v>0</v>
      </c>
      <c r="AB59" s="68">
        <f t="shared" si="7"/>
        <v>0</v>
      </c>
      <c r="AC59" s="143"/>
      <c r="AD59" s="54" t="s">
        <v>99</v>
      </c>
      <c r="AE59" s="53">
        <f t="shared" si="28"/>
        <v>0</v>
      </c>
      <c r="AF59" s="53">
        <f t="shared" si="29"/>
        <v>2.81E-4</v>
      </c>
      <c r="AG59" s="53">
        <f t="shared" si="18"/>
        <v>0</v>
      </c>
      <c r="AH59" s="46">
        <f t="shared" si="19"/>
        <v>2.81E-4</v>
      </c>
      <c r="AI59" s="46">
        <f t="shared" si="20"/>
        <v>2.7653315986864174E-4</v>
      </c>
      <c r="AJ59" s="44">
        <f t="shared" si="21"/>
        <v>3299476.690026009</v>
      </c>
    </row>
    <row r="60" spans="1:36" ht="18" customHeight="1" x14ac:dyDescent="0.2">
      <c r="A60" s="54" t="s">
        <v>100</v>
      </c>
      <c r="B60" s="33">
        <f>'Self-Suff'!L61</f>
        <v>1.3140271890215069E-2</v>
      </c>
      <c r="C60" s="34">
        <f>Resources!L62</f>
        <v>1.4874660437640555E-3</v>
      </c>
      <c r="D60" s="46">
        <f t="shared" si="10"/>
        <v>1.3140271890215069E-2</v>
      </c>
      <c r="E60" s="46">
        <f t="shared" si="11"/>
        <v>2.6280543780430139E-3</v>
      </c>
      <c r="F60" s="46">
        <f t="shared" si="12"/>
        <v>1.0512217512172056E-2</v>
      </c>
      <c r="G60" s="46">
        <f t="shared" si="13"/>
        <v>8.8339978887608144</v>
      </c>
      <c r="H60" s="46">
        <f t="shared" si="25"/>
        <v>2.3216226827180601E-2</v>
      </c>
      <c r="I60" s="47">
        <f t="shared" si="22"/>
        <v>3.3728000000000001E-2</v>
      </c>
      <c r="J60" s="37"/>
      <c r="K60" s="31" t="s">
        <v>100</v>
      </c>
      <c r="L60" s="161">
        <f t="shared" si="30"/>
        <v>1.3140271890215069E-2</v>
      </c>
      <c r="M60" s="67">
        <f t="shared" si="30"/>
        <v>1.4874660437640555E-3</v>
      </c>
      <c r="N60" s="67">
        <f t="shared" si="0"/>
        <v>0</v>
      </c>
      <c r="O60" s="67">
        <f t="shared" si="15"/>
        <v>0</v>
      </c>
      <c r="P60" s="68">
        <f t="shared" si="23"/>
        <v>0</v>
      </c>
      <c r="Q60" s="67"/>
      <c r="R60" s="67" t="s">
        <v>100</v>
      </c>
      <c r="S60" s="161">
        <f t="shared" si="26"/>
        <v>1.3140271890215069E-2</v>
      </c>
      <c r="T60" s="67">
        <f t="shared" si="27"/>
        <v>1.4874660437640555E-3</v>
      </c>
      <c r="U60" s="164">
        <f>IF(N60=0,C60,0)</f>
        <v>1.4874660437640555E-3</v>
      </c>
      <c r="V60" s="67">
        <f t="shared" si="4"/>
        <v>0.11319903090222207</v>
      </c>
      <c r="W60" s="67">
        <f t="shared" si="5"/>
        <v>-0.88680096909777795</v>
      </c>
      <c r="X60" s="67">
        <f t="shared" si="16"/>
        <v>1.8868009690977781</v>
      </c>
      <c r="Y60" s="67">
        <f t="shared" si="6"/>
        <v>2.6280543780430139E-3</v>
      </c>
      <c r="Z60" s="67">
        <f t="shared" si="17"/>
        <v>4.9586155473332174E-3</v>
      </c>
      <c r="AA60" s="67">
        <f t="shared" si="24"/>
        <v>1.0512217512172056E-2</v>
      </c>
      <c r="AB60" s="68">
        <f t="shared" si="7"/>
        <v>1.5471E-2</v>
      </c>
      <c r="AC60" s="143"/>
      <c r="AD60" s="54" t="s">
        <v>100</v>
      </c>
      <c r="AE60" s="53">
        <f t="shared" si="28"/>
        <v>3.3728000000000001E-2</v>
      </c>
      <c r="AF60" s="53">
        <f t="shared" si="29"/>
        <v>0</v>
      </c>
      <c r="AG60" s="53">
        <f t="shared" si="18"/>
        <v>1.5471E-2</v>
      </c>
      <c r="AH60" s="46">
        <f t="shared" si="19"/>
        <v>4.9199E-2</v>
      </c>
      <c r="AI60" s="46">
        <f t="shared" si="20"/>
        <v>4.8416921467534894E-2</v>
      </c>
      <c r="AJ60" s="44">
        <f t="shared" si="21"/>
        <v>577690226.59284556</v>
      </c>
    </row>
    <row r="61" spans="1:36" ht="18" customHeight="1" x14ac:dyDescent="0.2">
      <c r="A61" s="54" t="s">
        <v>101</v>
      </c>
      <c r="B61" s="33">
        <f>'Self-Suff'!L62</f>
        <v>1.2210101406293465E-3</v>
      </c>
      <c r="C61" s="34">
        <f>Resources!L63</f>
        <v>1.70944223368437E-2</v>
      </c>
      <c r="D61" s="46">
        <f t="shared" si="10"/>
        <v>0</v>
      </c>
      <c r="E61" s="46">
        <f t="shared" si="11"/>
        <v>0</v>
      </c>
      <c r="F61" s="46">
        <f t="shared" si="12"/>
        <v>0</v>
      </c>
      <c r="G61" s="46">
        <f t="shared" si="13"/>
        <v>0</v>
      </c>
      <c r="H61" s="46">
        <f t="shared" si="25"/>
        <v>0</v>
      </c>
      <c r="I61" s="47">
        <f t="shared" si="22"/>
        <v>0</v>
      </c>
      <c r="J61" s="37"/>
      <c r="K61" s="31" t="s">
        <v>101</v>
      </c>
      <c r="L61" s="161">
        <f t="shared" si="30"/>
        <v>1.2210101406293465E-3</v>
      </c>
      <c r="M61" s="67">
        <f t="shared" si="30"/>
        <v>1.70944223368437E-2</v>
      </c>
      <c r="N61" s="67">
        <f t="shared" si="0"/>
        <v>1.70944223368437E-2</v>
      </c>
      <c r="O61" s="67">
        <f t="shared" si="15"/>
        <v>2.4420202812586931E-4</v>
      </c>
      <c r="P61" s="68">
        <f t="shared" si="23"/>
        <v>9.77E-4</v>
      </c>
      <c r="Q61" s="67"/>
      <c r="R61" s="67" t="s">
        <v>101</v>
      </c>
      <c r="S61" s="161">
        <f t="shared" si="26"/>
        <v>1.2210101406293465E-3</v>
      </c>
      <c r="T61" s="67">
        <f t="shared" si="27"/>
        <v>1.70944223368437E-2</v>
      </c>
      <c r="U61" s="164">
        <f>IF(N61=0,C61,0)</f>
        <v>0</v>
      </c>
      <c r="V61" s="67">
        <f t="shared" si="4"/>
        <v>0</v>
      </c>
      <c r="W61" s="67">
        <f t="shared" si="5"/>
        <v>0</v>
      </c>
      <c r="X61" s="67">
        <f t="shared" si="16"/>
        <v>0</v>
      </c>
      <c r="Y61" s="67">
        <f t="shared" si="6"/>
        <v>0</v>
      </c>
      <c r="Z61" s="67">
        <f t="shared" si="17"/>
        <v>0</v>
      </c>
      <c r="AA61" s="67">
        <f t="shared" si="24"/>
        <v>0</v>
      </c>
      <c r="AB61" s="68">
        <f t="shared" si="7"/>
        <v>0</v>
      </c>
      <c r="AC61" s="143"/>
      <c r="AD61" s="54" t="s">
        <v>101</v>
      </c>
      <c r="AE61" s="55">
        <f t="shared" si="28"/>
        <v>0</v>
      </c>
      <c r="AF61" s="56">
        <f t="shared" si="29"/>
        <v>9.77E-4</v>
      </c>
      <c r="AG61" s="56">
        <f t="shared" si="18"/>
        <v>0</v>
      </c>
      <c r="AH61" s="57">
        <f t="shared" si="19"/>
        <v>9.77E-4</v>
      </c>
      <c r="AI61" s="46">
        <f t="shared" si="20"/>
        <v>9.6146938502371165E-4</v>
      </c>
      <c r="AJ61" s="44">
        <f t="shared" si="21"/>
        <v>11471846.000553062</v>
      </c>
    </row>
    <row r="62" spans="1:36" ht="18" customHeight="1" x14ac:dyDescent="0.2">
      <c r="A62" s="54" t="s">
        <v>102</v>
      </c>
      <c r="B62" s="33">
        <f>'Self-Suff'!L63</f>
        <v>1.9643391976617429E-2</v>
      </c>
      <c r="C62" s="34">
        <f>Resources!L64</f>
        <v>4.4850151804400286E-3</v>
      </c>
      <c r="D62" s="46">
        <f t="shared" si="10"/>
        <v>1.9643391976617429E-2</v>
      </c>
      <c r="E62" s="46">
        <f t="shared" si="11"/>
        <v>3.9286783953234863E-3</v>
      </c>
      <c r="F62" s="46">
        <f t="shared" si="12"/>
        <v>1.5714713581293942E-2</v>
      </c>
      <c r="G62" s="46">
        <f t="shared" si="13"/>
        <v>4.379782717856977</v>
      </c>
      <c r="H62" s="46">
        <f t="shared" si="25"/>
        <v>1.7206757739855884E-2</v>
      </c>
      <c r="I62" s="47">
        <f t="shared" si="22"/>
        <v>3.2920999999999999E-2</v>
      </c>
      <c r="J62" s="37"/>
      <c r="K62" s="31" t="s">
        <v>102</v>
      </c>
      <c r="L62" s="161">
        <f t="shared" si="30"/>
        <v>1.9643391976617429E-2</v>
      </c>
      <c r="M62" s="67">
        <f t="shared" si="30"/>
        <v>4.4850151804400286E-3</v>
      </c>
      <c r="N62" s="67">
        <f t="shared" si="0"/>
        <v>0</v>
      </c>
      <c r="O62" s="67">
        <f t="shared" si="15"/>
        <v>0</v>
      </c>
      <c r="P62" s="68">
        <f t="shared" si="23"/>
        <v>0</v>
      </c>
      <c r="Q62" s="67"/>
      <c r="R62" s="67" t="s">
        <v>102</v>
      </c>
      <c r="S62" s="161">
        <f t="shared" si="26"/>
        <v>1.9643391976617429E-2</v>
      </c>
      <c r="T62" s="67">
        <f t="shared" si="27"/>
        <v>4.4850151804400286E-3</v>
      </c>
      <c r="U62" s="164">
        <f>IF(N62=0,C62,0)</f>
        <v>4.4850151804400286E-3</v>
      </c>
      <c r="V62" s="67">
        <f t="shared" si="4"/>
        <v>0.22832182882563154</v>
      </c>
      <c r="W62" s="67">
        <f t="shared" si="5"/>
        <v>-0.77167817117436843</v>
      </c>
      <c r="X62" s="67">
        <f t="shared" si="16"/>
        <v>1.7716781711743685</v>
      </c>
      <c r="Y62" s="67">
        <f t="shared" si="6"/>
        <v>3.9286783953234863E-3</v>
      </c>
      <c r="Z62" s="67">
        <f t="shared" si="17"/>
        <v>6.9603537545589672E-3</v>
      </c>
      <c r="AA62" s="67">
        <f t="shared" si="24"/>
        <v>1.5714713581293942E-2</v>
      </c>
      <c r="AB62" s="68">
        <f t="shared" si="7"/>
        <v>2.2675000000000001E-2</v>
      </c>
      <c r="AC62" s="143"/>
      <c r="AD62" s="54" t="s">
        <v>102</v>
      </c>
      <c r="AE62" s="55">
        <f t="shared" si="28"/>
        <v>3.2920999999999999E-2</v>
      </c>
      <c r="AF62" s="56">
        <f t="shared" si="29"/>
        <v>0</v>
      </c>
      <c r="AG62" s="56">
        <f t="shared" si="18"/>
        <v>2.2675000000000001E-2</v>
      </c>
      <c r="AH62" s="57">
        <f t="shared" si="19"/>
        <v>5.5596E-2</v>
      </c>
      <c r="AI62" s="46">
        <f t="shared" si="20"/>
        <v>5.4712233295576534E-2</v>
      </c>
      <c r="AJ62" s="44">
        <f t="shared" si="21"/>
        <v>652803224.40813518</v>
      </c>
    </row>
    <row r="63" spans="1:36" ht="18" customHeight="1" x14ac:dyDescent="0.2">
      <c r="A63" s="58" t="s">
        <v>103</v>
      </c>
      <c r="B63" s="33">
        <f>'Self-Suff'!L64</f>
        <v>5.622648367795564E-3</v>
      </c>
      <c r="C63" s="34">
        <f>Resources!L57</f>
        <v>5.4033518929818116E-3</v>
      </c>
      <c r="D63" s="59">
        <f t="shared" si="10"/>
        <v>5.622648367795564E-3</v>
      </c>
      <c r="E63" s="59">
        <f t="shared" si="11"/>
        <v>1.1245296735591128E-3</v>
      </c>
      <c r="F63" s="59">
        <f t="shared" si="12"/>
        <v>4.498118694236451E-3</v>
      </c>
      <c r="G63" s="59">
        <f t="shared" si="13"/>
        <v>1.0405852661749806</v>
      </c>
      <c r="H63" s="59">
        <f t="shared" si="25"/>
        <v>1.1701690096821734E-3</v>
      </c>
      <c r="I63" s="47">
        <f t="shared" si="22"/>
        <v>5.6680000000000003E-3</v>
      </c>
      <c r="J63" s="37"/>
      <c r="K63" s="31" t="s">
        <v>103</v>
      </c>
      <c r="L63" s="161">
        <f t="shared" si="30"/>
        <v>5.622648367795564E-3</v>
      </c>
      <c r="M63" s="67">
        <f t="shared" si="30"/>
        <v>5.4033518929818116E-3</v>
      </c>
      <c r="N63" s="67">
        <f t="shared" si="0"/>
        <v>0</v>
      </c>
      <c r="O63" s="67">
        <f t="shared" si="15"/>
        <v>0</v>
      </c>
      <c r="P63" s="68">
        <f t="shared" si="23"/>
        <v>0</v>
      </c>
      <c r="Q63" s="67"/>
      <c r="R63" s="67" t="s">
        <v>103</v>
      </c>
      <c r="S63" s="161">
        <f t="shared" si="26"/>
        <v>5.622648367795564E-3</v>
      </c>
      <c r="T63" s="67">
        <f t="shared" si="27"/>
        <v>5.4033518929818116E-3</v>
      </c>
      <c r="U63" s="164">
        <v>0</v>
      </c>
      <c r="V63" s="67">
        <f t="shared" si="4"/>
        <v>0</v>
      </c>
      <c r="W63" s="67">
        <f t="shared" si="5"/>
        <v>0</v>
      </c>
      <c r="X63" s="67">
        <f t="shared" si="16"/>
        <v>0</v>
      </c>
      <c r="Y63" s="67">
        <f t="shared" si="6"/>
        <v>0</v>
      </c>
      <c r="Z63" s="67">
        <f t="shared" si="17"/>
        <v>0</v>
      </c>
      <c r="AA63" s="67">
        <f t="shared" si="24"/>
        <v>0</v>
      </c>
      <c r="AB63" s="68">
        <f t="shared" si="7"/>
        <v>0</v>
      </c>
      <c r="AC63" s="144"/>
      <c r="AD63" s="58" t="s">
        <v>103</v>
      </c>
      <c r="AE63" s="55">
        <f t="shared" si="28"/>
        <v>5.6680000000000003E-3</v>
      </c>
      <c r="AF63" s="56">
        <f t="shared" si="29"/>
        <v>0</v>
      </c>
      <c r="AG63" s="56">
        <f t="shared" si="18"/>
        <v>0</v>
      </c>
      <c r="AH63" s="65">
        <f t="shared" si="19"/>
        <v>5.6680000000000003E-3</v>
      </c>
      <c r="AI63" s="62">
        <f t="shared" si="20"/>
        <v>5.5779001784180124E-3</v>
      </c>
      <c r="AJ63" s="44">
        <f t="shared" si="21"/>
        <v>66553145.477108255</v>
      </c>
    </row>
    <row r="64" spans="1:36" ht="18" customHeight="1" x14ac:dyDescent="0.2">
      <c r="A64" s="66" t="s">
        <v>104</v>
      </c>
      <c r="B64" s="33">
        <f>SUM(B7:B63)</f>
        <v>1</v>
      </c>
      <c r="C64" s="34">
        <f>SUM(C7:C63)</f>
        <v>0.99517877441649594</v>
      </c>
      <c r="D64" s="67"/>
      <c r="E64" s="67"/>
      <c r="F64" s="67"/>
      <c r="G64" s="67"/>
      <c r="H64" s="67"/>
      <c r="I64" s="68">
        <f t="shared" ref="I64" si="32">SUM(I7:I63)</f>
        <v>0.58251299999999984</v>
      </c>
      <c r="J64" s="37"/>
      <c r="K64" s="74" t="s">
        <v>104</v>
      </c>
      <c r="L64" s="161">
        <f t="shared" ref="L64:M64" si="33">SUM(L7:L63)</f>
        <v>1</v>
      </c>
      <c r="M64" s="67">
        <f t="shared" si="33"/>
        <v>0.99517877441649594</v>
      </c>
      <c r="N64" s="67"/>
      <c r="O64" s="67"/>
      <c r="P64" s="67"/>
      <c r="Q64" s="67"/>
      <c r="R64" s="67" t="s">
        <v>104</v>
      </c>
      <c r="S64" s="161">
        <f t="shared" ref="S64:T64" si="34">SUM(S7:S63)</f>
        <v>1</v>
      </c>
      <c r="T64" s="67">
        <f t="shared" si="34"/>
        <v>0.99517877441649594</v>
      </c>
      <c r="U64" s="67"/>
      <c r="V64" s="67"/>
      <c r="W64" s="67"/>
      <c r="X64" s="67"/>
      <c r="Y64" s="67"/>
      <c r="Z64" s="67"/>
      <c r="AA64" s="67"/>
      <c r="AB64" s="68">
        <f t="shared" ref="AB64" si="35">SUM(AB7:AB63)</f>
        <v>0.43012800000000001</v>
      </c>
      <c r="AC64" s="68"/>
      <c r="AD64" s="74" t="s">
        <v>104</v>
      </c>
      <c r="AE64" s="74"/>
      <c r="AF64" s="74"/>
      <c r="AG64" s="74"/>
      <c r="AH64" s="67">
        <f>SUM(AH7:AH63)</f>
        <v>1.0161530000000003</v>
      </c>
      <c r="AI64" s="71">
        <f t="shared" ref="AI64:AJ64" si="36">SUM(AI7:AI63)</f>
        <v>1</v>
      </c>
      <c r="AJ64" s="75">
        <f t="shared" si="36"/>
        <v>11931576999.999996</v>
      </c>
    </row>
    <row r="65" spans="2:36" x14ac:dyDescent="0.2">
      <c r="B65" s="33"/>
      <c r="C65" s="34"/>
    </row>
    <row r="66" spans="2:36" x14ac:dyDescent="0.2">
      <c r="C66" s="34"/>
      <c r="D66" s="76"/>
      <c r="E66" s="76"/>
      <c r="F66" s="76"/>
      <c r="G66" s="76"/>
      <c r="H66" s="76"/>
      <c r="I66" s="77"/>
      <c r="J66" s="77"/>
      <c r="K66" s="78"/>
      <c r="M66" s="76"/>
      <c r="N66" s="76"/>
      <c r="O66" s="76"/>
      <c r="P66" s="76"/>
      <c r="Q66" s="79"/>
      <c r="R66" s="79"/>
      <c r="U66" s="76"/>
      <c r="V66" s="76"/>
      <c r="W66" s="76"/>
      <c r="X66" s="76"/>
      <c r="Y66" s="76"/>
      <c r="Z66" s="76"/>
      <c r="AA66" s="76"/>
      <c r="AB66" s="77"/>
      <c r="AC66" s="77"/>
      <c r="AD66" s="76"/>
      <c r="AE66" s="76"/>
      <c r="AF66" s="76"/>
      <c r="AG66" s="76"/>
      <c r="AH66" s="76"/>
      <c r="AI66" s="76"/>
      <c r="AJ66" s="76"/>
    </row>
    <row r="69" spans="2:36" x14ac:dyDescent="0.2">
      <c r="I69" s="8"/>
      <c r="J69" s="8"/>
      <c r="AB69" s="8"/>
      <c r="AC69" s="8"/>
    </row>
    <row r="70" spans="2:36" x14ac:dyDescent="0.2">
      <c r="I70" s="8"/>
      <c r="J70" s="8"/>
      <c r="AB70" s="8"/>
      <c r="AC70" s="8"/>
    </row>
    <row r="71" spans="2:36" x14ac:dyDescent="0.2">
      <c r="I71" s="8"/>
      <c r="J71" s="8"/>
      <c r="AB71" s="8"/>
      <c r="AC71" s="8"/>
    </row>
    <row r="72" spans="2:36" x14ac:dyDescent="0.2">
      <c r="I72" s="8"/>
      <c r="J72" s="8"/>
      <c r="AB72" s="8"/>
      <c r="AC72" s="8"/>
    </row>
    <row r="73" spans="2:36" x14ac:dyDescent="0.2">
      <c r="I73" s="8"/>
      <c r="J73" s="8"/>
      <c r="AB73" s="8"/>
      <c r="AC73" s="8"/>
    </row>
    <row r="74" spans="2:36" x14ac:dyDescent="0.2">
      <c r="I74" s="8"/>
      <c r="J74" s="8"/>
      <c r="AB74" s="8"/>
      <c r="AC74" s="8"/>
    </row>
    <row r="75" spans="2:36" x14ac:dyDescent="0.2">
      <c r="I75" s="8"/>
      <c r="J75" s="8"/>
      <c r="AB75" s="8"/>
      <c r="AC75" s="8"/>
    </row>
  </sheetData>
  <mergeCells count="9">
    <mergeCell ref="AE4:AH4"/>
    <mergeCell ref="A1:I1"/>
    <mergeCell ref="AD1:AJ3"/>
    <mergeCell ref="A3:B3"/>
    <mergeCell ref="C3:I3"/>
    <mergeCell ref="R3:S3"/>
    <mergeCell ref="T3:AB3"/>
    <mergeCell ref="K1:AB2"/>
    <mergeCell ref="K3:P3"/>
  </mergeCells>
  <pageMargins left="0.7" right="0.7" top="0.75" bottom="0.75" header="0.3" footer="0.3"/>
  <pageSetup orientation="portrait" r:id="rId1"/>
  <headerFooter>
    <oddHeader>&amp;LEnclosure 8</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5"/>
  <sheetViews>
    <sheetView view="pageLayout" topLeftCell="S1" zoomScaleNormal="100" workbookViewId="0">
      <selection activeCell="AM9" sqref="AM9"/>
    </sheetView>
  </sheetViews>
  <sheetFormatPr defaultColWidth="11.42578125" defaultRowHeight="12.75" x14ac:dyDescent="0.2"/>
  <cols>
    <col min="1" max="1" width="13.7109375" style="5" hidden="1" customWidth="1"/>
    <col min="2" max="2" width="11.7109375" style="5" hidden="1" customWidth="1"/>
    <col min="3" max="3" width="9.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hidden="1" customWidth="1"/>
    <col min="12" max="12" width="11.7109375" style="5" hidden="1" customWidth="1"/>
    <col min="13" max="13" width="9.5703125" style="5" hidden="1" customWidth="1"/>
    <col min="14" max="14" width="12.140625" style="5" hidden="1" customWidth="1"/>
    <col min="15" max="16" width="11.7109375" style="5" hidden="1" customWidth="1"/>
    <col min="17" max="18" width="2.85546875" style="8" hidden="1" customWidth="1"/>
    <col min="19" max="19" width="13.7109375" style="8" bestFit="1" customWidth="1"/>
    <col min="20" max="20" width="11.7109375" style="5" bestFit="1" customWidth="1"/>
    <col min="21" max="21" width="9.5703125" style="5" bestFit="1" customWidth="1"/>
    <col min="22" max="22" width="12.42578125" style="5" customWidth="1"/>
    <col min="23" max="23" width="11.7109375" style="5" bestFit="1" customWidth="1"/>
    <col min="24" max="24" width="12.42578125" style="5" hidden="1" customWidth="1"/>
    <col min="25" max="25" width="11.7109375" style="5" bestFit="1" customWidth="1"/>
    <col min="26" max="26" width="12.42578125" style="5" customWidth="1"/>
    <col min="27" max="27" width="11.7109375" style="5" bestFit="1" customWidth="1"/>
    <col min="28" max="29" width="12.28515625" style="5" bestFit="1" customWidth="1"/>
    <col min="30" max="30" width="5" style="5" customWidth="1"/>
    <col min="31" max="31" width="13.7109375" style="5" hidden="1" customWidth="1"/>
    <col min="32" max="34" width="11.28515625" style="5" hidden="1" customWidth="1"/>
    <col min="35" max="36" width="10.5703125" style="5" hidden="1" customWidth="1"/>
    <col min="37" max="37" width="15.5703125" style="5" hidden="1" customWidth="1"/>
    <col min="38" max="38" width="0" style="5" hidden="1" customWidth="1"/>
    <col min="39" max="16384" width="11.42578125" style="5"/>
  </cols>
  <sheetData>
    <row r="1" spans="1:39" ht="15" customHeight="1" x14ac:dyDescent="0.2">
      <c r="S1" s="227" t="s">
        <v>147</v>
      </c>
      <c r="T1" s="227"/>
      <c r="U1" s="227"/>
      <c r="V1" s="227"/>
      <c r="W1" s="227"/>
      <c r="X1" s="227"/>
      <c r="Y1" s="227"/>
      <c r="Z1" s="227"/>
      <c r="AA1" s="227"/>
      <c r="AB1" s="227"/>
      <c r="AC1" s="227"/>
    </row>
    <row r="2" spans="1:39" ht="12.95" customHeight="1" x14ac:dyDescent="0.2">
      <c r="A2" s="211" t="s">
        <v>0</v>
      </c>
      <c r="B2" s="212"/>
      <c r="C2" s="212"/>
      <c r="D2" s="212"/>
      <c r="E2" s="212"/>
      <c r="F2" s="212"/>
      <c r="G2" s="212"/>
      <c r="H2" s="212"/>
      <c r="I2" s="213"/>
      <c r="J2" s="2"/>
      <c r="K2" s="214" t="s">
        <v>0</v>
      </c>
      <c r="L2" s="215"/>
      <c r="M2" s="215"/>
      <c r="N2" s="215"/>
      <c r="O2" s="215"/>
      <c r="P2" s="215"/>
      <c r="Q2" s="216"/>
      <c r="R2" s="4"/>
      <c r="S2" s="227"/>
      <c r="T2" s="227"/>
      <c r="U2" s="227"/>
      <c r="V2" s="227"/>
      <c r="W2" s="227"/>
      <c r="X2" s="227"/>
      <c r="Y2" s="227"/>
      <c r="Z2" s="227"/>
      <c r="AA2" s="227"/>
      <c r="AB2" s="227"/>
      <c r="AC2" s="227"/>
      <c r="AD2" s="160"/>
      <c r="AE2" s="217" t="s">
        <v>141</v>
      </c>
      <c r="AF2" s="217"/>
      <c r="AG2" s="217"/>
      <c r="AH2" s="217"/>
      <c r="AI2" s="217"/>
      <c r="AJ2" s="217"/>
      <c r="AK2" s="217"/>
      <c r="AM2" s="8"/>
    </row>
    <row r="3" spans="1:39" s="8" customFormat="1" ht="20.100000000000001" customHeight="1" x14ac:dyDescent="0.2">
      <c r="A3" s="218" t="s">
        <v>1</v>
      </c>
      <c r="B3" s="219"/>
      <c r="C3" s="220" t="s">
        <v>2</v>
      </c>
      <c r="D3" s="220"/>
      <c r="E3" s="220"/>
      <c r="F3" s="220"/>
      <c r="G3" s="220"/>
      <c r="H3" s="220"/>
      <c r="I3" s="220"/>
      <c r="J3" s="6"/>
      <c r="K3" s="218" t="s">
        <v>1</v>
      </c>
      <c r="L3" s="219"/>
      <c r="M3" s="214" t="s">
        <v>3</v>
      </c>
      <c r="N3" s="215"/>
      <c r="O3" s="215"/>
      <c r="P3" s="215"/>
      <c r="Q3" s="216"/>
      <c r="R3" s="7"/>
      <c r="S3" s="214" t="s">
        <v>4</v>
      </c>
      <c r="T3" s="215"/>
      <c r="U3" s="215"/>
      <c r="V3" s="215"/>
      <c r="W3" s="215"/>
      <c r="X3" s="215"/>
      <c r="Y3" s="215"/>
      <c r="Z3" s="215"/>
      <c r="AA3" s="215"/>
      <c r="AB3" s="215"/>
      <c r="AC3" s="216"/>
      <c r="AD3" s="155"/>
      <c r="AE3" s="226"/>
      <c r="AF3" s="217"/>
      <c r="AG3" s="217"/>
      <c r="AH3" s="217"/>
      <c r="AI3" s="217"/>
      <c r="AJ3" s="217"/>
      <c r="AK3" s="217"/>
    </row>
    <row r="4" spans="1:39" s="15" customFormat="1" ht="96.95" customHeight="1" x14ac:dyDescent="0.2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9" t="s">
        <v>159</v>
      </c>
      <c r="U4" s="9" t="s">
        <v>160</v>
      </c>
      <c r="V4" s="9" t="s">
        <v>17</v>
      </c>
      <c r="W4" s="9" t="s">
        <v>18</v>
      </c>
      <c r="X4" s="9" t="s">
        <v>19</v>
      </c>
      <c r="Y4" s="9" t="s">
        <v>20</v>
      </c>
      <c r="Z4" s="9" t="s">
        <v>21</v>
      </c>
      <c r="AA4" s="9" t="s">
        <v>22</v>
      </c>
      <c r="AB4" s="9" t="s">
        <v>23</v>
      </c>
      <c r="AC4" s="9" t="s">
        <v>24</v>
      </c>
      <c r="AD4" s="156"/>
      <c r="AE4" s="145" t="s">
        <v>5</v>
      </c>
      <c r="AF4" s="208" t="s">
        <v>25</v>
      </c>
      <c r="AG4" s="209"/>
      <c r="AH4" s="209"/>
      <c r="AI4" s="210"/>
      <c r="AJ4" s="12" t="s">
        <v>26</v>
      </c>
      <c r="AK4" s="9" t="s">
        <v>142</v>
      </c>
      <c r="AM4" s="159"/>
    </row>
    <row r="5" spans="1:39" s="18" customFormat="1" ht="15" customHeight="1" x14ac:dyDescent="0.2">
      <c r="A5" s="16">
        <v>1</v>
      </c>
      <c r="B5" s="17">
        <v>2</v>
      </c>
      <c r="C5" s="17">
        <v>3</v>
      </c>
      <c r="D5" s="17">
        <v>4</v>
      </c>
      <c r="E5" s="17">
        <v>5</v>
      </c>
      <c r="F5" s="17">
        <v>6</v>
      </c>
      <c r="G5" s="17">
        <v>7</v>
      </c>
      <c r="H5" s="17">
        <v>8</v>
      </c>
      <c r="I5" s="17">
        <v>9</v>
      </c>
      <c r="K5" s="16">
        <v>1</v>
      </c>
      <c r="L5" s="17">
        <v>2</v>
      </c>
      <c r="M5" s="17">
        <v>3</v>
      </c>
      <c r="N5" s="19">
        <v>4</v>
      </c>
      <c r="O5" s="19">
        <v>5</v>
      </c>
      <c r="P5" s="17">
        <v>6</v>
      </c>
      <c r="Q5" s="20"/>
      <c r="S5" s="17"/>
      <c r="T5" s="17" t="s">
        <v>165</v>
      </c>
      <c r="U5" s="17" t="s">
        <v>166</v>
      </c>
      <c r="V5" s="17" t="s">
        <v>167</v>
      </c>
      <c r="W5" s="17" t="s">
        <v>168</v>
      </c>
      <c r="X5" s="17">
        <v>6</v>
      </c>
      <c r="Y5" s="17" t="s">
        <v>169</v>
      </c>
      <c r="Z5" s="17" t="s">
        <v>170</v>
      </c>
      <c r="AA5" s="17" t="s">
        <v>171</v>
      </c>
      <c r="AB5" s="17" t="s">
        <v>172</v>
      </c>
      <c r="AC5" s="17" t="s">
        <v>173</v>
      </c>
      <c r="AD5" s="158"/>
      <c r="AE5" s="22">
        <v>1</v>
      </c>
      <c r="AF5" s="17">
        <v>2</v>
      </c>
      <c r="AG5" s="17">
        <v>3</v>
      </c>
      <c r="AH5" s="17">
        <v>4</v>
      </c>
      <c r="AI5" s="17">
        <v>5</v>
      </c>
      <c r="AJ5" s="19">
        <v>6</v>
      </c>
      <c r="AK5" s="17">
        <v>7</v>
      </c>
    </row>
    <row r="6" spans="1:39" s="8" customFormat="1" ht="15" customHeight="1" x14ac:dyDescent="0.2">
      <c r="A6" s="23"/>
      <c r="B6" s="24"/>
      <c r="C6" s="24"/>
      <c r="D6" s="24"/>
      <c r="E6" s="24" t="s">
        <v>27</v>
      </c>
      <c r="F6" s="24" t="s">
        <v>28</v>
      </c>
      <c r="G6" s="25" t="s">
        <v>29</v>
      </c>
      <c r="H6" s="25" t="s">
        <v>30</v>
      </c>
      <c r="I6" s="26" t="s">
        <v>31</v>
      </c>
      <c r="J6" s="27"/>
      <c r="K6" s="23"/>
      <c r="L6" s="24"/>
      <c r="M6" s="24"/>
      <c r="N6" s="28"/>
      <c r="O6" s="28" t="s">
        <v>32</v>
      </c>
      <c r="P6" s="29" t="s">
        <v>33</v>
      </c>
      <c r="Q6" s="30"/>
      <c r="R6" s="27"/>
      <c r="S6" s="26"/>
      <c r="T6" s="29"/>
      <c r="U6" s="29"/>
      <c r="V6" s="29"/>
      <c r="W6" s="26" t="s">
        <v>174</v>
      </c>
      <c r="X6" s="29" t="s">
        <v>35</v>
      </c>
      <c r="Y6" s="29" t="s">
        <v>175</v>
      </c>
      <c r="Z6" s="29" t="s">
        <v>176</v>
      </c>
      <c r="AA6" s="26" t="s">
        <v>177</v>
      </c>
      <c r="AB6" s="29" t="s">
        <v>178</v>
      </c>
      <c r="AC6" s="26" t="s">
        <v>179</v>
      </c>
      <c r="AD6" s="30"/>
      <c r="AE6" s="31"/>
      <c r="AF6" s="17" t="s">
        <v>41</v>
      </c>
      <c r="AG6" s="17" t="s">
        <v>42</v>
      </c>
      <c r="AH6" s="17" t="s">
        <v>43</v>
      </c>
      <c r="AI6" s="29" t="s">
        <v>44</v>
      </c>
      <c r="AJ6" s="28" t="s">
        <v>45</v>
      </c>
      <c r="AK6" s="24" t="s">
        <v>46</v>
      </c>
    </row>
    <row r="7" spans="1:39" ht="18" customHeight="1" x14ac:dyDescent="0.2">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67" t="s">
        <v>47</v>
      </c>
      <c r="T7" s="161">
        <f t="shared" ref="T7:U38" si="1">L7</f>
        <v>3.7177284663399833E-2</v>
      </c>
      <c r="U7" s="67">
        <f t="shared" si="1"/>
        <v>4.5043335261527921E-2</v>
      </c>
      <c r="V7" s="165">
        <f t="shared" ref="V7:V63" si="2">IF(N7=0,C7,0)</f>
        <v>4.5043335261527921E-2</v>
      </c>
      <c r="W7" s="67">
        <f>IF(V7&gt;0,V7/T7,0)</f>
        <v>1.2115821709236347</v>
      </c>
      <c r="X7" s="67">
        <f t="shared" ref="X7:X63" si="3">IF(V7&gt;0,W7-1,0)</f>
        <v>0.21158217092363474</v>
      </c>
      <c r="Y7" s="67">
        <f>IF(V7&gt;0,1-X7,0)</f>
        <v>0.78841782907636526</v>
      </c>
      <c r="Z7" s="67">
        <f t="shared" ref="Z7:Z63" si="4">IF(V7&gt;0,T7*0.2,0)</f>
        <v>7.4354569326799671E-3</v>
      </c>
      <c r="AA7" s="67">
        <f>IF(V7&gt;0,Z7*Y7,0)</f>
        <v>5.8622468130543493E-3</v>
      </c>
      <c r="AB7" s="67">
        <f>IF(V7&gt;0,T7-Z7,0)</f>
        <v>2.9741827730719865E-2</v>
      </c>
      <c r="AC7" s="68">
        <f t="shared" ref="AC7:AC63" si="5">ROUND(AB7+AA7,6)</f>
        <v>3.5603999999999997E-2</v>
      </c>
      <c r="AD7" s="157"/>
      <c r="AE7" s="32" t="s">
        <v>47</v>
      </c>
      <c r="AF7" s="43">
        <f>I7</f>
        <v>0</v>
      </c>
      <c r="AG7" s="43">
        <f>P7</f>
        <v>0</v>
      </c>
      <c r="AH7" s="43">
        <f>AC7</f>
        <v>3.5603999999999997E-2</v>
      </c>
      <c r="AI7" s="42">
        <f>SUM(AF7:AH7)</f>
        <v>3.5603999999999997E-2</v>
      </c>
      <c r="AJ7" s="42">
        <f>AI7/$AI$64</f>
        <v>2.240008858365556E-2</v>
      </c>
      <c r="AK7" s="44">
        <f>AJ7*11931577000</f>
        <v>267268381.74270725</v>
      </c>
      <c r="AM7" s="8"/>
    </row>
    <row r="8" spans="1:39" ht="18" customHeight="1" x14ac:dyDescent="0.2">
      <c r="A8" s="45" t="s">
        <v>48</v>
      </c>
      <c r="B8" s="33">
        <f>'Self-Suff'!L9</f>
        <v>2.7703888450307419E-5</v>
      </c>
      <c r="C8" s="34">
        <f>Resources!L7</f>
        <v>5.0474974891914369E-4</v>
      </c>
      <c r="D8" s="46">
        <f t="shared" ref="D8:D63" si="6">IF(B8&gt;C8,B8,0)</f>
        <v>0</v>
      </c>
      <c r="E8" s="46">
        <f t="shared" ref="E8:E63" si="7">D8*0.2</f>
        <v>0</v>
      </c>
      <c r="F8" s="46">
        <f t="shared" ref="F8:F63" si="8">D8-E8</f>
        <v>0</v>
      </c>
      <c r="G8" s="46">
        <f t="shared" ref="G8:G63" si="9">IF(E8&gt;0,B8/C8,0)</f>
        <v>0</v>
      </c>
      <c r="H8" s="46">
        <f>G8*E8</f>
        <v>0</v>
      </c>
      <c r="I8" s="47">
        <f>ROUND(F8+H8,6)</f>
        <v>0</v>
      </c>
      <c r="J8" s="37"/>
      <c r="K8" s="45" t="s">
        <v>48</v>
      </c>
      <c r="L8" s="48">
        <f t="shared" ref="L8:M39" si="10">B8</f>
        <v>2.7703888450307419E-5</v>
      </c>
      <c r="M8" s="49">
        <f t="shared" si="10"/>
        <v>5.0474974891914369E-4</v>
      </c>
      <c r="N8" s="46">
        <f t="shared" si="0"/>
        <v>5.0474974891914369E-4</v>
      </c>
      <c r="O8" s="46">
        <f t="shared" ref="O8:O63" si="11">IF(N8&gt;0,0.2*L8,0)</f>
        <v>5.5407776900614841E-6</v>
      </c>
      <c r="P8" s="47">
        <f>ROUND(IF(N8&gt;0,(L8-O8),0),6)</f>
        <v>2.1999999999999999E-5</v>
      </c>
      <c r="Q8" s="40"/>
      <c r="R8" s="37"/>
      <c r="S8" s="67" t="s">
        <v>48</v>
      </c>
      <c r="T8" s="161">
        <f t="shared" si="1"/>
        <v>2.7703888450307419E-5</v>
      </c>
      <c r="U8" s="67">
        <f t="shared" si="1"/>
        <v>5.0474974891914369E-4</v>
      </c>
      <c r="V8" s="165">
        <f t="shared" si="2"/>
        <v>0</v>
      </c>
      <c r="W8" s="67">
        <f t="shared" ref="W8:W63" si="12">IF(V8&gt;0,V8/T8,0)</f>
        <v>0</v>
      </c>
      <c r="X8" s="67">
        <f t="shared" si="3"/>
        <v>0</v>
      </c>
      <c r="Y8" s="67">
        <f t="shared" ref="Y8:Y63" si="13">IF(V8&gt;0,1-X8,0)</f>
        <v>0</v>
      </c>
      <c r="Z8" s="67">
        <f t="shared" si="4"/>
        <v>0</v>
      </c>
      <c r="AA8" s="67">
        <f t="shared" ref="AA8:AA63" si="14">IF(V8&gt;0,Z8*Y8,0)</f>
        <v>0</v>
      </c>
      <c r="AB8" s="67">
        <f>IF(V8&gt;0,T8-Z8,0)</f>
        <v>0</v>
      </c>
      <c r="AC8" s="68">
        <f t="shared" si="5"/>
        <v>0</v>
      </c>
      <c r="AD8" s="143"/>
      <c r="AE8" s="52" t="s">
        <v>48</v>
      </c>
      <c r="AF8" s="53">
        <f t="shared" ref="AF8:AF63" si="15">I8</f>
        <v>0</v>
      </c>
      <c r="AG8" s="53">
        <f t="shared" ref="AG8:AG63" si="16">P8</f>
        <v>2.1999999999999999E-5</v>
      </c>
      <c r="AH8" s="53">
        <f t="shared" ref="AH8:AH63" si="17">AC8</f>
        <v>0</v>
      </c>
      <c r="AI8" s="46">
        <f t="shared" ref="AI8:AI63" si="18">SUM(AF8:AH8)</f>
        <v>2.1999999999999999E-5</v>
      </c>
      <c r="AJ8" s="46">
        <f t="shared" ref="AJ8:AJ63" si="19">AI8/$AI$64</f>
        <v>1.3841196181339804E-5</v>
      </c>
      <c r="AK8" s="44">
        <f t="shared" ref="AK8:AK63" si="20">AJ8*11931577000</f>
        <v>165147.29800976184</v>
      </c>
    </row>
    <row r="9" spans="1:39" ht="18" customHeight="1" x14ac:dyDescent="0.2">
      <c r="A9" s="45" t="s">
        <v>49</v>
      </c>
      <c r="B9" s="33">
        <f>'Self-Suff'!L10</f>
        <v>8.0029261092081445E-4</v>
      </c>
      <c r="C9" s="34">
        <f>Resources!L8</f>
        <v>1.1536803525197747E-3</v>
      </c>
      <c r="D9" s="46">
        <f t="shared" si="6"/>
        <v>0</v>
      </c>
      <c r="E9" s="46">
        <f t="shared" si="7"/>
        <v>0</v>
      </c>
      <c r="F9" s="46">
        <f t="shared" si="8"/>
        <v>0</v>
      </c>
      <c r="G9" s="46">
        <f t="shared" si="9"/>
        <v>0</v>
      </c>
      <c r="H9" s="46">
        <f>G9*E9</f>
        <v>0</v>
      </c>
      <c r="I9" s="47">
        <f t="shared" ref="I9:I63" si="21">ROUND(F9+H9,6)</f>
        <v>0</v>
      </c>
      <c r="J9" s="37"/>
      <c r="K9" s="45" t="s">
        <v>49</v>
      </c>
      <c r="L9" s="48">
        <f t="shared" si="10"/>
        <v>8.0029261092081445E-4</v>
      </c>
      <c r="M9" s="49">
        <f t="shared" si="10"/>
        <v>1.1536803525197747E-3</v>
      </c>
      <c r="N9" s="46">
        <f t="shared" si="0"/>
        <v>0</v>
      </c>
      <c r="O9" s="46">
        <f t="shared" si="11"/>
        <v>0</v>
      </c>
      <c r="P9" s="47">
        <f t="shared" ref="P9:P63" si="22">ROUND(IF(N9&gt;0,(L9-O9),0),6)</f>
        <v>0</v>
      </c>
      <c r="Q9" s="40"/>
      <c r="R9" s="37"/>
      <c r="S9" s="67" t="s">
        <v>49</v>
      </c>
      <c r="T9" s="161">
        <f t="shared" si="1"/>
        <v>8.0029261092081445E-4</v>
      </c>
      <c r="U9" s="67">
        <f t="shared" si="1"/>
        <v>1.1536803525197747E-3</v>
      </c>
      <c r="V9" s="165">
        <f t="shared" si="2"/>
        <v>1.1536803525197747E-3</v>
      </c>
      <c r="W9" s="67">
        <f t="shared" si="12"/>
        <v>1.4415731655854642</v>
      </c>
      <c r="X9" s="67">
        <f t="shared" si="3"/>
        <v>0.44157316558546422</v>
      </c>
      <c r="Y9" s="67">
        <f t="shared" si="13"/>
        <v>0.55842683441453578</v>
      </c>
      <c r="Z9" s="67">
        <f t="shared" si="4"/>
        <v>1.6005852218416291E-4</v>
      </c>
      <c r="AA9" s="67">
        <f t="shared" si="14"/>
        <v>8.9380973864370847E-5</v>
      </c>
      <c r="AB9" s="67">
        <f t="shared" ref="AB9:AB63" si="23">IF(V9&gt;0,T9-Z9,0)</f>
        <v>6.4023408873665154E-4</v>
      </c>
      <c r="AC9" s="68">
        <f t="shared" si="5"/>
        <v>7.2999999999999996E-4</v>
      </c>
      <c r="AD9" s="143"/>
      <c r="AE9" s="52" t="s">
        <v>49</v>
      </c>
      <c r="AF9" s="53">
        <f t="shared" si="15"/>
        <v>0</v>
      </c>
      <c r="AG9" s="53">
        <f t="shared" si="16"/>
        <v>0</v>
      </c>
      <c r="AH9" s="53">
        <f t="shared" si="17"/>
        <v>7.2999999999999996E-4</v>
      </c>
      <c r="AI9" s="46">
        <f t="shared" si="18"/>
        <v>7.2999999999999996E-4</v>
      </c>
      <c r="AJ9" s="46">
        <f t="shared" si="19"/>
        <v>4.5927605510809349E-4</v>
      </c>
      <c r="AK9" s="44">
        <f t="shared" si="20"/>
        <v>5479887.6157784611</v>
      </c>
    </row>
    <row r="10" spans="1:39" ht="18" customHeight="1" x14ac:dyDescent="0.2">
      <c r="A10" s="54" t="s">
        <v>50</v>
      </c>
      <c r="B10" s="33">
        <f>'Self-Suff'!L11</f>
        <v>5.8267915657284593E-3</v>
      </c>
      <c r="C10" s="34">
        <f>Resources!L10</f>
        <v>7.8361740798226567E-3</v>
      </c>
      <c r="D10" s="46">
        <f t="shared" si="6"/>
        <v>0</v>
      </c>
      <c r="E10" s="46">
        <f t="shared" si="7"/>
        <v>0</v>
      </c>
      <c r="F10" s="46">
        <f t="shared" si="8"/>
        <v>0</v>
      </c>
      <c r="G10" s="46">
        <f t="shared" si="9"/>
        <v>0</v>
      </c>
      <c r="H10" s="46">
        <f t="shared" ref="H10:H63" si="24">G10*E10</f>
        <v>0</v>
      </c>
      <c r="I10" s="47">
        <f t="shared" si="21"/>
        <v>0</v>
      </c>
      <c r="J10" s="37"/>
      <c r="K10" s="54" t="s">
        <v>50</v>
      </c>
      <c r="L10" s="48">
        <f t="shared" si="10"/>
        <v>5.8267915657284593E-3</v>
      </c>
      <c r="M10" s="49">
        <f t="shared" si="10"/>
        <v>7.8361740798226567E-3</v>
      </c>
      <c r="N10" s="46">
        <f t="shared" si="0"/>
        <v>0</v>
      </c>
      <c r="O10" s="46">
        <f t="shared" si="11"/>
        <v>0</v>
      </c>
      <c r="P10" s="47">
        <f t="shared" si="22"/>
        <v>0</v>
      </c>
      <c r="Q10" s="40"/>
      <c r="R10" s="37"/>
      <c r="S10" s="67" t="s">
        <v>50</v>
      </c>
      <c r="T10" s="161">
        <f t="shared" si="1"/>
        <v>5.8267915657284593E-3</v>
      </c>
      <c r="U10" s="67">
        <f t="shared" si="1"/>
        <v>7.8361740798226567E-3</v>
      </c>
      <c r="V10" s="165">
        <f t="shared" si="2"/>
        <v>7.8361740798226567E-3</v>
      </c>
      <c r="W10" s="67">
        <f t="shared" si="12"/>
        <v>1.3448523070419778</v>
      </c>
      <c r="X10" s="67">
        <f t="shared" si="3"/>
        <v>0.34485230704197778</v>
      </c>
      <c r="Y10" s="67">
        <f t="shared" si="13"/>
        <v>0.65514769295802222</v>
      </c>
      <c r="Z10" s="67">
        <f t="shared" si="4"/>
        <v>1.1653583131456919E-3</v>
      </c>
      <c r="AA10" s="67">
        <f t="shared" si="14"/>
        <v>7.6348181032685248E-4</v>
      </c>
      <c r="AB10" s="67">
        <f t="shared" si="23"/>
        <v>4.6614332525827676E-3</v>
      </c>
      <c r="AC10" s="68">
        <f t="shared" si="5"/>
        <v>5.4250000000000001E-3</v>
      </c>
      <c r="AD10" s="143"/>
      <c r="AE10" s="54" t="s">
        <v>50</v>
      </c>
      <c r="AF10" s="55">
        <f t="shared" si="15"/>
        <v>0</v>
      </c>
      <c r="AG10" s="53">
        <f t="shared" si="16"/>
        <v>0</v>
      </c>
      <c r="AH10" s="53">
        <f t="shared" si="17"/>
        <v>5.4250000000000001E-3</v>
      </c>
      <c r="AI10" s="46">
        <f t="shared" si="18"/>
        <v>5.4250000000000001E-3</v>
      </c>
      <c r="AJ10" s="46">
        <f t="shared" si="19"/>
        <v>3.4131131492622017E-3</v>
      </c>
      <c r="AK10" s="44">
        <f t="shared" si="20"/>
        <v>40723822.350134455</v>
      </c>
    </row>
    <row r="11" spans="1:39" ht="18" customHeight="1" x14ac:dyDescent="0.2">
      <c r="A11" s="54" t="s">
        <v>51</v>
      </c>
      <c r="B11" s="33">
        <f>'Self-Suff'!L12</f>
        <v>9.7521672935111531E-4</v>
      </c>
      <c r="C11" s="34">
        <f>Resources!L11</f>
        <v>1.3421970467523089E-3</v>
      </c>
      <c r="D11" s="46">
        <f t="shared" si="6"/>
        <v>0</v>
      </c>
      <c r="E11" s="46">
        <f t="shared" si="7"/>
        <v>0</v>
      </c>
      <c r="F11" s="46">
        <f t="shared" si="8"/>
        <v>0</v>
      </c>
      <c r="G11" s="46">
        <f t="shared" si="9"/>
        <v>0</v>
      </c>
      <c r="H11" s="46">
        <f t="shared" si="24"/>
        <v>0</v>
      </c>
      <c r="I11" s="47">
        <f t="shared" si="21"/>
        <v>0</v>
      </c>
      <c r="J11" s="37"/>
      <c r="K11" s="54" t="s">
        <v>51</v>
      </c>
      <c r="L11" s="48">
        <f t="shared" si="10"/>
        <v>9.7521672935111531E-4</v>
      </c>
      <c r="M11" s="49">
        <f t="shared" si="10"/>
        <v>1.3421970467523089E-3</v>
      </c>
      <c r="N11" s="46">
        <f t="shared" si="0"/>
        <v>0</v>
      </c>
      <c r="O11" s="46">
        <f t="shared" si="11"/>
        <v>0</v>
      </c>
      <c r="P11" s="47">
        <f t="shared" si="22"/>
        <v>0</v>
      </c>
      <c r="Q11" s="40"/>
      <c r="R11" s="37"/>
      <c r="S11" s="67" t="s">
        <v>51</v>
      </c>
      <c r="T11" s="161">
        <f t="shared" si="1"/>
        <v>9.7521672935111531E-4</v>
      </c>
      <c r="U11" s="67">
        <f t="shared" si="1"/>
        <v>1.3421970467523089E-3</v>
      </c>
      <c r="V11" s="165">
        <f t="shared" si="2"/>
        <v>1.3421970467523089E-3</v>
      </c>
      <c r="W11" s="67">
        <f t="shared" si="12"/>
        <v>1.376306421286859</v>
      </c>
      <c r="X11" s="67">
        <f t="shared" si="3"/>
        <v>0.37630642128685898</v>
      </c>
      <c r="Y11" s="67">
        <f t="shared" si="13"/>
        <v>0.62369357871314102</v>
      </c>
      <c r="Z11" s="67">
        <f t="shared" si="4"/>
        <v>1.9504334587022308E-4</v>
      </c>
      <c r="AA11" s="67">
        <f t="shared" si="14"/>
        <v>1.2164728238998437E-4</v>
      </c>
      <c r="AB11" s="67">
        <f t="shared" si="23"/>
        <v>7.8017338348089222E-4</v>
      </c>
      <c r="AC11" s="68">
        <f t="shared" si="5"/>
        <v>9.0200000000000002E-4</v>
      </c>
      <c r="AD11" s="143"/>
      <c r="AE11" s="54" t="s">
        <v>51</v>
      </c>
      <c r="AF11" s="55">
        <f t="shared" si="15"/>
        <v>0</v>
      </c>
      <c r="AG11" s="56">
        <f t="shared" si="16"/>
        <v>0</v>
      </c>
      <c r="AH11" s="53">
        <f t="shared" si="17"/>
        <v>9.0200000000000002E-4</v>
      </c>
      <c r="AI11" s="46">
        <f t="shared" si="18"/>
        <v>9.0200000000000002E-4</v>
      </c>
      <c r="AJ11" s="46">
        <f t="shared" si="19"/>
        <v>5.6748904343493199E-4</v>
      </c>
      <c r="AK11" s="44">
        <f t="shared" si="20"/>
        <v>6771039.2184002353</v>
      </c>
    </row>
    <row r="12" spans="1:39" ht="18" customHeight="1" x14ac:dyDescent="0.2">
      <c r="A12" s="54" t="s">
        <v>52</v>
      </c>
      <c r="B12" s="33">
        <f>'Self-Suff'!L13</f>
        <v>5.5615141821579279E-4</v>
      </c>
      <c r="C12" s="34">
        <f>Resources!L12</f>
        <v>1.1506299712367228E-3</v>
      </c>
      <c r="D12" s="46">
        <f t="shared" si="6"/>
        <v>0</v>
      </c>
      <c r="E12" s="46">
        <f t="shared" si="7"/>
        <v>0</v>
      </c>
      <c r="F12" s="46">
        <f t="shared" si="8"/>
        <v>0</v>
      </c>
      <c r="G12" s="46">
        <f t="shared" si="9"/>
        <v>0</v>
      </c>
      <c r="H12" s="46">
        <f t="shared" si="24"/>
        <v>0</v>
      </c>
      <c r="I12" s="47">
        <f t="shared" si="21"/>
        <v>0</v>
      </c>
      <c r="J12" s="37"/>
      <c r="K12" s="54" t="s">
        <v>52</v>
      </c>
      <c r="L12" s="48">
        <f t="shared" si="10"/>
        <v>5.5615141821579279E-4</v>
      </c>
      <c r="M12" s="49">
        <f t="shared" si="10"/>
        <v>1.1506299712367228E-3</v>
      </c>
      <c r="N12" s="46">
        <f t="shared" si="0"/>
        <v>1.1506299712367228E-3</v>
      </c>
      <c r="O12" s="46">
        <f t="shared" si="11"/>
        <v>1.1123028364315857E-4</v>
      </c>
      <c r="P12" s="47">
        <f t="shared" si="22"/>
        <v>4.4499999999999997E-4</v>
      </c>
      <c r="Q12" s="40"/>
      <c r="R12" s="37"/>
      <c r="S12" s="67" t="s">
        <v>52</v>
      </c>
      <c r="T12" s="161">
        <f t="shared" si="1"/>
        <v>5.5615141821579279E-4</v>
      </c>
      <c r="U12" s="67">
        <f t="shared" si="1"/>
        <v>1.1506299712367228E-3</v>
      </c>
      <c r="V12" s="165">
        <f t="shared" si="2"/>
        <v>0</v>
      </c>
      <c r="W12" s="67">
        <f t="shared" si="12"/>
        <v>0</v>
      </c>
      <c r="X12" s="67">
        <f t="shared" si="3"/>
        <v>0</v>
      </c>
      <c r="Y12" s="67">
        <f t="shared" si="13"/>
        <v>0</v>
      </c>
      <c r="Z12" s="67">
        <f t="shared" si="4"/>
        <v>0</v>
      </c>
      <c r="AA12" s="67">
        <f t="shared" si="14"/>
        <v>0</v>
      </c>
      <c r="AB12" s="67">
        <f t="shared" si="23"/>
        <v>0</v>
      </c>
      <c r="AC12" s="68">
        <f t="shared" si="5"/>
        <v>0</v>
      </c>
      <c r="AD12" s="143"/>
      <c r="AE12" s="54" t="s">
        <v>52</v>
      </c>
      <c r="AF12" s="55">
        <f t="shared" si="15"/>
        <v>0</v>
      </c>
      <c r="AG12" s="56">
        <f t="shared" si="16"/>
        <v>4.4499999999999997E-4</v>
      </c>
      <c r="AH12" s="56">
        <f t="shared" si="17"/>
        <v>0</v>
      </c>
      <c r="AI12" s="57">
        <f t="shared" si="18"/>
        <v>4.4499999999999997E-4</v>
      </c>
      <c r="AJ12" s="46">
        <f t="shared" si="19"/>
        <v>2.79969650031646E-4</v>
      </c>
      <c r="AK12" s="44">
        <f t="shared" si="20"/>
        <v>3340479.4370156368</v>
      </c>
    </row>
    <row r="13" spans="1:39" ht="18" customHeight="1" x14ac:dyDescent="0.2">
      <c r="A13" s="54" t="s">
        <v>53</v>
      </c>
      <c r="B13" s="33">
        <f>'Self-Suff'!L14</f>
        <v>2.4228108088997946E-2</v>
      </c>
      <c r="C13" s="34">
        <f>Resources!L13</f>
        <v>2.4153365100820379E-2</v>
      </c>
      <c r="D13" s="46">
        <f t="shared" si="6"/>
        <v>2.4228108088997946E-2</v>
      </c>
      <c r="E13" s="46">
        <f t="shared" si="7"/>
        <v>4.8456216177995897E-3</v>
      </c>
      <c r="F13" s="46">
        <f t="shared" si="8"/>
        <v>1.9382486471198355E-2</v>
      </c>
      <c r="G13" s="46">
        <f t="shared" si="9"/>
        <v>1.0030945165555845</v>
      </c>
      <c r="H13" s="46">
        <f t="shared" si="24"/>
        <v>4.8606164741179687E-3</v>
      </c>
      <c r="I13" s="47">
        <f t="shared" si="21"/>
        <v>2.4243000000000001E-2</v>
      </c>
      <c r="J13" s="37"/>
      <c r="K13" s="54" t="s">
        <v>53</v>
      </c>
      <c r="L13" s="48">
        <f t="shared" si="10"/>
        <v>2.4228108088997946E-2</v>
      </c>
      <c r="M13" s="49">
        <f t="shared" si="10"/>
        <v>2.4153365100820379E-2</v>
      </c>
      <c r="N13" s="46">
        <f t="shared" si="0"/>
        <v>0</v>
      </c>
      <c r="O13" s="46">
        <f t="shared" si="11"/>
        <v>0</v>
      </c>
      <c r="P13" s="47">
        <f t="shared" si="22"/>
        <v>0</v>
      </c>
      <c r="Q13" s="40"/>
      <c r="R13" s="37"/>
      <c r="S13" s="67" t="s">
        <v>53</v>
      </c>
      <c r="T13" s="161">
        <f t="shared" si="1"/>
        <v>2.4228108088997946E-2</v>
      </c>
      <c r="U13" s="67">
        <f t="shared" si="1"/>
        <v>2.4153365100820379E-2</v>
      </c>
      <c r="V13" s="165">
        <f t="shared" si="2"/>
        <v>2.4153365100820379E-2</v>
      </c>
      <c r="W13" s="67">
        <f t="shared" si="12"/>
        <v>0.99691502993535397</v>
      </c>
      <c r="X13" s="67">
        <f t="shared" si="3"/>
        <v>-3.084970064646031E-3</v>
      </c>
      <c r="Y13" s="67">
        <f t="shared" si="13"/>
        <v>1.003084970064646</v>
      </c>
      <c r="Z13" s="67">
        <f t="shared" si="4"/>
        <v>4.8456216177995897E-3</v>
      </c>
      <c r="AA13" s="67">
        <f t="shared" si="14"/>
        <v>4.8605702154351027E-3</v>
      </c>
      <c r="AB13" s="67">
        <f t="shared" si="23"/>
        <v>1.9382486471198355E-2</v>
      </c>
      <c r="AC13" s="68">
        <f t="shared" si="5"/>
        <v>2.4243000000000001E-2</v>
      </c>
      <c r="AD13" s="143"/>
      <c r="AE13" s="54" t="s">
        <v>53</v>
      </c>
      <c r="AF13" s="55">
        <f t="shared" si="15"/>
        <v>2.4243000000000001E-2</v>
      </c>
      <c r="AG13" s="56">
        <f t="shared" si="16"/>
        <v>0</v>
      </c>
      <c r="AH13" s="56">
        <f t="shared" si="17"/>
        <v>2.4243000000000001E-2</v>
      </c>
      <c r="AI13" s="57">
        <f t="shared" si="18"/>
        <v>4.8486000000000001E-2</v>
      </c>
      <c r="AJ13" s="46">
        <f t="shared" si="19"/>
        <v>3.0504738093110988E-2</v>
      </c>
      <c r="AK13" s="44">
        <f t="shared" si="20"/>
        <v>363969631.42278689</v>
      </c>
    </row>
    <row r="14" spans="1:39" ht="18" customHeight="1" x14ac:dyDescent="0.2">
      <c r="A14" s="54" t="s">
        <v>54</v>
      </c>
      <c r="B14" s="33">
        <f>'Self-Suff'!L15</f>
        <v>6.7623457237517065E-4</v>
      </c>
      <c r="C14" s="34">
        <f>Resources!L14</f>
        <v>1.3420511828897382E-3</v>
      </c>
      <c r="D14" s="46">
        <f t="shared" si="6"/>
        <v>0</v>
      </c>
      <c r="E14" s="46">
        <f t="shared" si="7"/>
        <v>0</v>
      </c>
      <c r="F14" s="46">
        <f t="shared" si="8"/>
        <v>0</v>
      </c>
      <c r="G14" s="46">
        <f t="shared" si="9"/>
        <v>0</v>
      </c>
      <c r="H14" s="46">
        <f t="shared" si="24"/>
        <v>0</v>
      </c>
      <c r="I14" s="47">
        <f t="shared" si="21"/>
        <v>0</v>
      </c>
      <c r="J14" s="37"/>
      <c r="K14" s="54" t="s">
        <v>54</v>
      </c>
      <c r="L14" s="48">
        <f t="shared" si="10"/>
        <v>6.7623457237517065E-4</v>
      </c>
      <c r="M14" s="49">
        <f t="shared" si="10"/>
        <v>1.3420511828897382E-3</v>
      </c>
      <c r="N14" s="46">
        <f t="shared" si="0"/>
        <v>0</v>
      </c>
      <c r="O14" s="46">
        <f t="shared" si="11"/>
        <v>0</v>
      </c>
      <c r="P14" s="47">
        <f t="shared" si="22"/>
        <v>0</v>
      </c>
      <c r="Q14" s="40"/>
      <c r="R14" s="37"/>
      <c r="S14" s="67" t="s">
        <v>54</v>
      </c>
      <c r="T14" s="161">
        <f t="shared" si="1"/>
        <v>6.7623457237517065E-4</v>
      </c>
      <c r="U14" s="67">
        <f t="shared" si="1"/>
        <v>1.3420511828897382E-3</v>
      </c>
      <c r="V14" s="165">
        <f t="shared" si="2"/>
        <v>1.3420511828897382E-3</v>
      </c>
      <c r="W14" s="67">
        <f t="shared" si="12"/>
        <v>1.9845941596508272</v>
      </c>
      <c r="X14" s="67">
        <f t="shared" si="3"/>
        <v>0.98459415965082719</v>
      </c>
      <c r="Y14" s="67">
        <f t="shared" si="13"/>
        <v>1.5405840349172806E-2</v>
      </c>
      <c r="Z14" s="67">
        <f t="shared" si="4"/>
        <v>1.3524691447503413E-4</v>
      </c>
      <c r="AA14" s="67">
        <f t="shared" si="14"/>
        <v>2.0835923721206045E-6</v>
      </c>
      <c r="AB14" s="67">
        <f t="shared" si="23"/>
        <v>5.4098765790013654E-4</v>
      </c>
      <c r="AC14" s="68">
        <f t="shared" si="5"/>
        <v>5.4299999999999997E-4</v>
      </c>
      <c r="AD14" s="143"/>
      <c r="AE14" s="54" t="s">
        <v>54</v>
      </c>
      <c r="AF14" s="55">
        <f t="shared" si="15"/>
        <v>0</v>
      </c>
      <c r="AG14" s="56">
        <f t="shared" si="16"/>
        <v>0</v>
      </c>
      <c r="AH14" s="56">
        <f t="shared" si="17"/>
        <v>5.4299999999999997E-4</v>
      </c>
      <c r="AI14" s="57">
        <f t="shared" si="18"/>
        <v>5.4299999999999997E-4</v>
      </c>
      <c r="AJ14" s="46">
        <f t="shared" si="19"/>
        <v>3.4162588756670516E-4</v>
      </c>
      <c r="AK14" s="44">
        <f t="shared" si="20"/>
        <v>4076135.5826954851</v>
      </c>
    </row>
    <row r="15" spans="1:39" ht="18" customHeight="1" x14ac:dyDescent="0.2">
      <c r="A15" s="54" t="s">
        <v>55</v>
      </c>
      <c r="B15" s="33">
        <f>'Self-Suff'!L16</f>
        <v>3.7221885907859666E-3</v>
      </c>
      <c r="C15" s="34">
        <f>Resources!L15</f>
        <v>3.4605988904635276E-3</v>
      </c>
      <c r="D15" s="46">
        <f t="shared" si="6"/>
        <v>3.7221885907859666E-3</v>
      </c>
      <c r="E15" s="46">
        <f t="shared" si="7"/>
        <v>7.4443771815719336E-4</v>
      </c>
      <c r="F15" s="46">
        <f t="shared" si="8"/>
        <v>2.9777508726287734E-3</v>
      </c>
      <c r="G15" s="46">
        <f t="shared" si="9"/>
        <v>1.0755908756265598</v>
      </c>
      <c r="H15" s="46">
        <f t="shared" si="24"/>
        <v>8.0071041712213365E-4</v>
      </c>
      <c r="I15" s="47">
        <f t="shared" si="21"/>
        <v>3.7780000000000001E-3</v>
      </c>
      <c r="J15" s="37"/>
      <c r="K15" s="54" t="s">
        <v>55</v>
      </c>
      <c r="L15" s="48">
        <f t="shared" si="10"/>
        <v>3.7221885907859666E-3</v>
      </c>
      <c r="M15" s="49">
        <f t="shared" si="10"/>
        <v>3.4605988904635276E-3</v>
      </c>
      <c r="N15" s="46">
        <f t="shared" si="0"/>
        <v>0</v>
      </c>
      <c r="O15" s="46">
        <f t="shared" si="11"/>
        <v>0</v>
      </c>
      <c r="P15" s="47">
        <f t="shared" si="22"/>
        <v>0</v>
      </c>
      <c r="Q15" s="40"/>
      <c r="R15" s="37"/>
      <c r="S15" s="67" t="s">
        <v>55</v>
      </c>
      <c r="T15" s="161">
        <f t="shared" si="1"/>
        <v>3.7221885907859666E-3</v>
      </c>
      <c r="U15" s="67">
        <f t="shared" si="1"/>
        <v>3.4605988904635276E-3</v>
      </c>
      <c r="V15" s="165">
        <f t="shared" si="2"/>
        <v>3.4605988904635276E-3</v>
      </c>
      <c r="W15" s="67">
        <f t="shared" si="12"/>
        <v>0.9297215350748248</v>
      </c>
      <c r="X15" s="67">
        <f t="shared" si="3"/>
        <v>-7.0278464925175199E-2</v>
      </c>
      <c r="Y15" s="67">
        <f t="shared" si="13"/>
        <v>1.0702784649251753</v>
      </c>
      <c r="Z15" s="67">
        <f t="shared" si="4"/>
        <v>7.4443771815719336E-4</v>
      </c>
      <c r="AA15" s="67">
        <f t="shared" si="14"/>
        <v>7.9675565822168116E-4</v>
      </c>
      <c r="AB15" s="67">
        <f t="shared" si="23"/>
        <v>2.9777508726287734E-3</v>
      </c>
      <c r="AC15" s="68">
        <f t="shared" si="5"/>
        <v>3.7750000000000001E-3</v>
      </c>
      <c r="AD15" s="143"/>
      <c r="AE15" s="54" t="s">
        <v>55</v>
      </c>
      <c r="AF15" s="55">
        <f t="shared" si="15"/>
        <v>3.7780000000000001E-3</v>
      </c>
      <c r="AG15" s="56">
        <f t="shared" si="16"/>
        <v>0</v>
      </c>
      <c r="AH15" s="56">
        <f t="shared" si="17"/>
        <v>3.7750000000000001E-3</v>
      </c>
      <c r="AI15" s="57">
        <f t="shared" si="18"/>
        <v>7.5530000000000007E-3</v>
      </c>
      <c r="AJ15" s="46">
        <f t="shared" si="19"/>
        <v>4.7519343071663429E-3</v>
      </c>
      <c r="AK15" s="44">
        <f t="shared" si="20"/>
        <v>56698070.08489687</v>
      </c>
    </row>
    <row r="16" spans="1:39" ht="18" customHeight="1" x14ac:dyDescent="0.2">
      <c r="A16" s="54" t="s">
        <v>56</v>
      </c>
      <c r="B16" s="33">
        <f>'Self-Suff'!L17</f>
        <v>2.7299423504946019E-2</v>
      </c>
      <c r="C16" s="34">
        <f>Resources!L16</f>
        <v>2.7485977717543016E-2</v>
      </c>
      <c r="D16" s="46">
        <f t="shared" si="6"/>
        <v>0</v>
      </c>
      <c r="E16" s="46">
        <f t="shared" si="7"/>
        <v>0</v>
      </c>
      <c r="F16" s="46">
        <f t="shared" si="8"/>
        <v>0</v>
      </c>
      <c r="G16" s="46">
        <f t="shared" si="9"/>
        <v>0</v>
      </c>
      <c r="H16" s="46">
        <f t="shared" si="24"/>
        <v>0</v>
      </c>
      <c r="I16" s="47">
        <f t="shared" si="21"/>
        <v>0</v>
      </c>
      <c r="J16" s="37"/>
      <c r="K16" s="54" t="s">
        <v>56</v>
      </c>
      <c r="L16" s="48">
        <f t="shared" si="10"/>
        <v>2.7299423504946019E-2</v>
      </c>
      <c r="M16" s="49">
        <f t="shared" si="10"/>
        <v>2.7485977717543016E-2</v>
      </c>
      <c r="N16" s="46">
        <f t="shared" si="0"/>
        <v>0</v>
      </c>
      <c r="O16" s="46">
        <f t="shared" si="11"/>
        <v>0</v>
      </c>
      <c r="P16" s="47">
        <f t="shared" si="22"/>
        <v>0</v>
      </c>
      <c r="Q16" s="40"/>
      <c r="R16" s="37"/>
      <c r="S16" s="67" t="s">
        <v>56</v>
      </c>
      <c r="T16" s="161">
        <f t="shared" si="1"/>
        <v>2.7299423504946019E-2</v>
      </c>
      <c r="U16" s="67">
        <f t="shared" si="1"/>
        <v>2.7485977717543016E-2</v>
      </c>
      <c r="V16" s="165">
        <f t="shared" si="2"/>
        <v>2.7485977717543016E-2</v>
      </c>
      <c r="W16" s="67">
        <f t="shared" si="12"/>
        <v>1.0068336319469602</v>
      </c>
      <c r="X16" s="67">
        <f t="shared" si="3"/>
        <v>6.8336319469601836E-3</v>
      </c>
      <c r="Y16" s="67">
        <f t="shared" si="13"/>
        <v>0.99316636805303982</v>
      </c>
      <c r="Z16" s="67">
        <f t="shared" si="4"/>
        <v>5.4598847009892041E-3</v>
      </c>
      <c r="AA16" s="67">
        <f t="shared" si="14"/>
        <v>5.4225738584698048E-3</v>
      </c>
      <c r="AB16" s="67">
        <f t="shared" si="23"/>
        <v>2.1839538803956816E-2</v>
      </c>
      <c r="AC16" s="68">
        <f t="shared" si="5"/>
        <v>2.7262000000000002E-2</v>
      </c>
      <c r="AD16" s="143"/>
      <c r="AE16" s="54" t="s">
        <v>56</v>
      </c>
      <c r="AF16" s="55">
        <f t="shared" si="15"/>
        <v>0</v>
      </c>
      <c r="AG16" s="56">
        <f t="shared" si="16"/>
        <v>0</v>
      </c>
      <c r="AH16" s="56">
        <f t="shared" si="17"/>
        <v>2.7262000000000002E-2</v>
      </c>
      <c r="AI16" s="57">
        <f t="shared" si="18"/>
        <v>2.7262000000000002E-2</v>
      </c>
      <c r="AJ16" s="46">
        <f t="shared" si="19"/>
        <v>1.7151758649803898E-2</v>
      </c>
      <c r="AK16" s="44">
        <f t="shared" si="20"/>
        <v>204647529.01555124</v>
      </c>
    </row>
    <row r="17" spans="1:37" ht="18" customHeight="1" x14ac:dyDescent="0.2">
      <c r="A17" s="54" t="s">
        <v>57</v>
      </c>
      <c r="B17" s="33">
        <f>'Self-Suff'!L18</f>
        <v>7.4671243210293445E-4</v>
      </c>
      <c r="C17" s="34">
        <f>Resources!L17</f>
        <v>1.2572252417849949E-3</v>
      </c>
      <c r="D17" s="46">
        <f t="shared" si="6"/>
        <v>0</v>
      </c>
      <c r="E17" s="46">
        <f t="shared" si="7"/>
        <v>0</v>
      </c>
      <c r="F17" s="46">
        <f t="shared" si="8"/>
        <v>0</v>
      </c>
      <c r="G17" s="46">
        <f t="shared" si="9"/>
        <v>0</v>
      </c>
      <c r="H17" s="46">
        <f t="shared" si="24"/>
        <v>0</v>
      </c>
      <c r="I17" s="47">
        <f t="shared" si="21"/>
        <v>0</v>
      </c>
      <c r="J17" s="37"/>
      <c r="K17" s="54" t="s">
        <v>57</v>
      </c>
      <c r="L17" s="48">
        <f t="shared" si="10"/>
        <v>7.4671243210293445E-4</v>
      </c>
      <c r="M17" s="49">
        <f t="shared" si="10"/>
        <v>1.2572252417849949E-3</v>
      </c>
      <c r="N17" s="46">
        <f t="shared" si="0"/>
        <v>0</v>
      </c>
      <c r="O17" s="46">
        <f t="shared" si="11"/>
        <v>0</v>
      </c>
      <c r="P17" s="47">
        <f t="shared" si="22"/>
        <v>0</v>
      </c>
      <c r="Q17" s="40"/>
      <c r="R17" s="37"/>
      <c r="S17" s="67" t="s">
        <v>57</v>
      </c>
      <c r="T17" s="161">
        <f t="shared" si="1"/>
        <v>7.4671243210293445E-4</v>
      </c>
      <c r="U17" s="67">
        <f t="shared" si="1"/>
        <v>1.2572252417849949E-3</v>
      </c>
      <c r="V17" s="165">
        <f t="shared" si="2"/>
        <v>1.2572252417849949E-3</v>
      </c>
      <c r="W17" s="67">
        <f t="shared" si="12"/>
        <v>1.6836806081349482</v>
      </c>
      <c r="X17" s="67">
        <f t="shared" si="3"/>
        <v>0.68368060813494824</v>
      </c>
      <c r="Y17" s="67">
        <f t="shared" si="13"/>
        <v>0.31631939186505176</v>
      </c>
      <c r="Z17" s="67">
        <f t="shared" si="4"/>
        <v>1.493424864205869E-4</v>
      </c>
      <c r="AA17" s="67">
        <f t="shared" si="14"/>
        <v>4.7239924484174794E-5</v>
      </c>
      <c r="AB17" s="67">
        <f t="shared" si="23"/>
        <v>5.9736994568234758E-4</v>
      </c>
      <c r="AC17" s="68">
        <f t="shared" si="5"/>
        <v>6.4499999999999996E-4</v>
      </c>
      <c r="AD17" s="143"/>
      <c r="AE17" s="54" t="s">
        <v>57</v>
      </c>
      <c r="AF17" s="55">
        <f t="shared" si="15"/>
        <v>0</v>
      </c>
      <c r="AG17" s="56">
        <f t="shared" si="16"/>
        <v>0</v>
      </c>
      <c r="AH17" s="56">
        <f t="shared" si="17"/>
        <v>6.4499999999999996E-4</v>
      </c>
      <c r="AI17" s="57">
        <f t="shared" si="18"/>
        <v>6.4499999999999996E-4</v>
      </c>
      <c r="AJ17" s="46">
        <f t="shared" si="19"/>
        <v>4.0579870622564423E-4</v>
      </c>
      <c r="AK17" s="44">
        <f t="shared" si="20"/>
        <v>4841818.5098316539</v>
      </c>
    </row>
    <row r="18" spans="1:37" ht="18" customHeight="1" x14ac:dyDescent="0.2">
      <c r="A18" s="54" t="s">
        <v>58</v>
      </c>
      <c r="B18" s="33">
        <f>'Self-Suff'!L19</f>
        <v>3.6134751851953002E-3</v>
      </c>
      <c r="C18" s="34">
        <f>Resources!L18</f>
        <v>4.5761451893605544E-3</v>
      </c>
      <c r="D18" s="46">
        <f t="shared" si="6"/>
        <v>0</v>
      </c>
      <c r="E18" s="46">
        <f t="shared" si="7"/>
        <v>0</v>
      </c>
      <c r="F18" s="46">
        <f t="shared" si="8"/>
        <v>0</v>
      </c>
      <c r="G18" s="46">
        <f t="shared" si="9"/>
        <v>0</v>
      </c>
      <c r="H18" s="46">
        <f t="shared" si="24"/>
        <v>0</v>
      </c>
      <c r="I18" s="47">
        <f t="shared" si="21"/>
        <v>0</v>
      </c>
      <c r="J18" s="37"/>
      <c r="K18" s="54" t="s">
        <v>58</v>
      </c>
      <c r="L18" s="48">
        <f t="shared" si="10"/>
        <v>3.6134751851953002E-3</v>
      </c>
      <c r="M18" s="49">
        <f t="shared" si="10"/>
        <v>4.5761451893605544E-3</v>
      </c>
      <c r="N18" s="46">
        <f t="shared" si="0"/>
        <v>0</v>
      </c>
      <c r="O18" s="46">
        <f t="shared" si="11"/>
        <v>0</v>
      </c>
      <c r="P18" s="47">
        <f t="shared" si="22"/>
        <v>0</v>
      </c>
      <c r="Q18" s="40"/>
      <c r="R18" s="37"/>
      <c r="S18" s="67" t="s">
        <v>58</v>
      </c>
      <c r="T18" s="161">
        <f t="shared" si="1"/>
        <v>3.6134751851953002E-3</v>
      </c>
      <c r="U18" s="67">
        <f t="shared" si="1"/>
        <v>4.5761451893605544E-3</v>
      </c>
      <c r="V18" s="165">
        <f t="shared" si="2"/>
        <v>4.5761451893605544E-3</v>
      </c>
      <c r="W18" s="67">
        <f t="shared" si="12"/>
        <v>1.2664111291283779</v>
      </c>
      <c r="X18" s="67">
        <f t="shared" si="3"/>
        <v>0.26641112912837794</v>
      </c>
      <c r="Y18" s="67">
        <f t="shared" si="13"/>
        <v>0.73358887087162206</v>
      </c>
      <c r="Z18" s="67">
        <f t="shared" si="4"/>
        <v>7.2269503703906006E-4</v>
      </c>
      <c r="AA18" s="67">
        <f t="shared" si="14"/>
        <v>5.3016103620600913E-4</v>
      </c>
      <c r="AB18" s="67">
        <f t="shared" si="23"/>
        <v>2.8907801481562402E-3</v>
      </c>
      <c r="AC18" s="68">
        <f t="shared" si="5"/>
        <v>3.421E-3</v>
      </c>
      <c r="AD18" s="143"/>
      <c r="AE18" s="54" t="s">
        <v>58</v>
      </c>
      <c r="AF18" s="55">
        <f t="shared" si="15"/>
        <v>0</v>
      </c>
      <c r="AG18" s="56">
        <f t="shared" si="16"/>
        <v>0</v>
      </c>
      <c r="AH18" s="56">
        <f t="shared" si="17"/>
        <v>3.421E-3</v>
      </c>
      <c r="AI18" s="57">
        <f t="shared" si="18"/>
        <v>3.421E-3</v>
      </c>
      <c r="AJ18" s="46">
        <f t="shared" si="19"/>
        <v>2.1523060061983397E-3</v>
      </c>
      <c r="AK18" s="44">
        <f t="shared" si="20"/>
        <v>25680404.840517968</v>
      </c>
    </row>
    <row r="19" spans="1:37" ht="18" customHeight="1" x14ac:dyDescent="0.2">
      <c r="A19" s="54" t="s">
        <v>59</v>
      </c>
      <c r="B19" s="33">
        <f>'Self-Suff'!L20</f>
        <v>4.9345281357976167E-3</v>
      </c>
      <c r="C19" s="34">
        <f>Resources!L19</f>
        <v>5.5216945773016481E-3</v>
      </c>
      <c r="D19" s="46">
        <f t="shared" si="6"/>
        <v>0</v>
      </c>
      <c r="E19" s="46">
        <f t="shared" si="7"/>
        <v>0</v>
      </c>
      <c r="F19" s="46">
        <f t="shared" si="8"/>
        <v>0</v>
      </c>
      <c r="G19" s="46">
        <f t="shared" si="9"/>
        <v>0</v>
      </c>
      <c r="H19" s="46">
        <f t="shared" si="24"/>
        <v>0</v>
      </c>
      <c r="I19" s="47">
        <f t="shared" si="21"/>
        <v>0</v>
      </c>
      <c r="J19" s="37"/>
      <c r="K19" s="54" t="s">
        <v>59</v>
      </c>
      <c r="L19" s="48">
        <f t="shared" si="10"/>
        <v>4.9345281357976167E-3</v>
      </c>
      <c r="M19" s="49">
        <f t="shared" si="10"/>
        <v>5.5216945773016481E-3</v>
      </c>
      <c r="N19" s="46">
        <f t="shared" si="0"/>
        <v>0</v>
      </c>
      <c r="O19" s="46">
        <f t="shared" si="11"/>
        <v>0</v>
      </c>
      <c r="P19" s="47">
        <f t="shared" si="22"/>
        <v>0</v>
      </c>
      <c r="Q19" s="40"/>
      <c r="R19" s="37"/>
      <c r="S19" s="67" t="s">
        <v>59</v>
      </c>
      <c r="T19" s="161">
        <f t="shared" si="1"/>
        <v>4.9345281357976167E-3</v>
      </c>
      <c r="U19" s="67">
        <f t="shared" si="1"/>
        <v>5.5216945773016481E-3</v>
      </c>
      <c r="V19" s="165">
        <f t="shared" si="2"/>
        <v>5.5216945773016481E-3</v>
      </c>
      <c r="W19" s="67">
        <f t="shared" si="12"/>
        <v>1.1189914061375843</v>
      </c>
      <c r="X19" s="67">
        <f t="shared" si="3"/>
        <v>0.1189914061375843</v>
      </c>
      <c r="Y19" s="67">
        <f t="shared" si="13"/>
        <v>0.8810085938624157</v>
      </c>
      <c r="Z19" s="67">
        <f t="shared" si="4"/>
        <v>9.8690562715952348E-4</v>
      </c>
      <c r="AA19" s="67">
        <f t="shared" si="14"/>
        <v>8.6947233885871728E-4</v>
      </c>
      <c r="AB19" s="67">
        <f t="shared" si="23"/>
        <v>3.947622508638093E-3</v>
      </c>
      <c r="AC19" s="68">
        <f t="shared" si="5"/>
        <v>4.8170000000000001E-3</v>
      </c>
      <c r="AD19" s="143"/>
      <c r="AE19" s="54" t="s">
        <v>59</v>
      </c>
      <c r="AF19" s="55">
        <f t="shared" si="15"/>
        <v>0</v>
      </c>
      <c r="AG19" s="56">
        <f t="shared" si="16"/>
        <v>0</v>
      </c>
      <c r="AH19" s="56">
        <f t="shared" si="17"/>
        <v>4.8170000000000001E-3</v>
      </c>
      <c r="AI19" s="57">
        <f t="shared" si="18"/>
        <v>4.8170000000000001E-3</v>
      </c>
      <c r="AJ19" s="46">
        <f t="shared" si="19"/>
        <v>3.0305928184324472E-3</v>
      </c>
      <c r="AK19" s="44">
        <f t="shared" si="20"/>
        <v>36159751.568773761</v>
      </c>
    </row>
    <row r="20" spans="1:37" ht="18" customHeight="1" x14ac:dyDescent="0.2">
      <c r="A20" s="54" t="s">
        <v>60</v>
      </c>
      <c r="B20" s="33">
        <f>'Self-Suff'!L21</f>
        <v>4.3364171887545462E-4</v>
      </c>
      <c r="C20" s="34">
        <f>Resources!L20</f>
        <v>9.8525427133514237E-4</v>
      </c>
      <c r="D20" s="46">
        <f t="shared" si="6"/>
        <v>0</v>
      </c>
      <c r="E20" s="46">
        <f t="shared" si="7"/>
        <v>0</v>
      </c>
      <c r="F20" s="46">
        <f t="shared" si="8"/>
        <v>0</v>
      </c>
      <c r="G20" s="46">
        <f t="shared" si="9"/>
        <v>0</v>
      </c>
      <c r="H20" s="46">
        <f t="shared" si="24"/>
        <v>0</v>
      </c>
      <c r="I20" s="47">
        <f t="shared" si="21"/>
        <v>0</v>
      </c>
      <c r="J20" s="37"/>
      <c r="K20" s="54" t="s">
        <v>60</v>
      </c>
      <c r="L20" s="48">
        <f t="shared" si="10"/>
        <v>4.3364171887545462E-4</v>
      </c>
      <c r="M20" s="49">
        <f t="shared" si="10"/>
        <v>9.8525427133514237E-4</v>
      </c>
      <c r="N20" s="46">
        <f t="shared" si="0"/>
        <v>9.8525427133514237E-4</v>
      </c>
      <c r="O20" s="46">
        <f t="shared" si="11"/>
        <v>8.6728343775090928E-5</v>
      </c>
      <c r="P20" s="47">
        <f t="shared" si="22"/>
        <v>3.4699999999999998E-4</v>
      </c>
      <c r="Q20" s="40"/>
      <c r="R20" s="37"/>
      <c r="S20" s="67" t="s">
        <v>60</v>
      </c>
      <c r="T20" s="161">
        <f t="shared" si="1"/>
        <v>4.3364171887545462E-4</v>
      </c>
      <c r="U20" s="67">
        <f t="shared" si="1"/>
        <v>9.8525427133514237E-4</v>
      </c>
      <c r="V20" s="165">
        <f t="shared" si="2"/>
        <v>0</v>
      </c>
      <c r="W20" s="67">
        <f t="shared" si="12"/>
        <v>0</v>
      </c>
      <c r="X20" s="67">
        <f t="shared" si="3"/>
        <v>0</v>
      </c>
      <c r="Y20" s="67">
        <f t="shared" si="13"/>
        <v>0</v>
      </c>
      <c r="Z20" s="67">
        <f t="shared" si="4"/>
        <v>0</v>
      </c>
      <c r="AA20" s="67">
        <f t="shared" si="14"/>
        <v>0</v>
      </c>
      <c r="AB20" s="67">
        <f t="shared" si="23"/>
        <v>0</v>
      </c>
      <c r="AC20" s="68">
        <f t="shared" si="5"/>
        <v>0</v>
      </c>
      <c r="AD20" s="143"/>
      <c r="AE20" s="54" t="s">
        <v>60</v>
      </c>
      <c r="AF20" s="55">
        <f t="shared" si="15"/>
        <v>0</v>
      </c>
      <c r="AG20" s="56">
        <f t="shared" si="16"/>
        <v>3.4699999999999998E-4</v>
      </c>
      <c r="AH20" s="56">
        <f t="shared" si="17"/>
        <v>0</v>
      </c>
      <c r="AI20" s="57">
        <f t="shared" si="18"/>
        <v>3.4699999999999998E-4</v>
      </c>
      <c r="AJ20" s="46">
        <f t="shared" si="19"/>
        <v>2.1831341249658689E-4</v>
      </c>
      <c r="AK20" s="44">
        <f t="shared" si="20"/>
        <v>2604823.2913357886</v>
      </c>
    </row>
    <row r="21" spans="1:37" ht="18" customHeight="1" x14ac:dyDescent="0.2">
      <c r="A21" s="54" t="s">
        <v>61</v>
      </c>
      <c r="B21" s="33">
        <f>'Self-Suff'!L22</f>
        <v>2.3227642730472134E-2</v>
      </c>
      <c r="C21" s="34">
        <f>Resources!L21</f>
        <v>2.0684871913761966E-2</v>
      </c>
      <c r="D21" s="46">
        <f t="shared" si="6"/>
        <v>2.3227642730472134E-2</v>
      </c>
      <c r="E21" s="46">
        <f t="shared" si="7"/>
        <v>4.645528546094427E-3</v>
      </c>
      <c r="F21" s="46">
        <f t="shared" si="8"/>
        <v>1.8582114184377708E-2</v>
      </c>
      <c r="G21" s="46">
        <f t="shared" si="9"/>
        <v>1.1229290095346649</v>
      </c>
      <c r="H21" s="46">
        <f t="shared" si="24"/>
        <v>5.2165987690308271E-3</v>
      </c>
      <c r="I21" s="47">
        <f t="shared" si="21"/>
        <v>2.3799000000000001E-2</v>
      </c>
      <c r="J21" s="37"/>
      <c r="K21" s="54" t="s">
        <v>61</v>
      </c>
      <c r="L21" s="48">
        <f t="shared" si="10"/>
        <v>2.3227642730472134E-2</v>
      </c>
      <c r="M21" s="49">
        <f t="shared" si="10"/>
        <v>2.0684871913761966E-2</v>
      </c>
      <c r="N21" s="46">
        <f t="shared" si="0"/>
        <v>0</v>
      </c>
      <c r="O21" s="46">
        <f t="shared" si="11"/>
        <v>0</v>
      </c>
      <c r="P21" s="47">
        <f t="shared" si="22"/>
        <v>0</v>
      </c>
      <c r="Q21" s="40"/>
      <c r="R21" s="37"/>
      <c r="S21" s="67" t="s">
        <v>61</v>
      </c>
      <c r="T21" s="161">
        <f t="shared" si="1"/>
        <v>2.3227642730472134E-2</v>
      </c>
      <c r="U21" s="67">
        <f t="shared" si="1"/>
        <v>2.0684871913761966E-2</v>
      </c>
      <c r="V21" s="165">
        <f t="shared" si="2"/>
        <v>2.0684871913761966E-2</v>
      </c>
      <c r="W21" s="67">
        <f t="shared" si="12"/>
        <v>0.89052824489269722</v>
      </c>
      <c r="X21" s="67">
        <f t="shared" si="3"/>
        <v>-0.10947175510730278</v>
      </c>
      <c r="Y21" s="67">
        <f t="shared" si="13"/>
        <v>1.1094717551073028</v>
      </c>
      <c r="Z21" s="67">
        <f t="shared" si="4"/>
        <v>4.645528546094427E-3</v>
      </c>
      <c r="AA21" s="67">
        <f t="shared" si="14"/>
        <v>5.15408270943646E-3</v>
      </c>
      <c r="AB21" s="67">
        <f t="shared" si="23"/>
        <v>1.8582114184377708E-2</v>
      </c>
      <c r="AC21" s="68">
        <f t="shared" si="5"/>
        <v>2.3736E-2</v>
      </c>
      <c r="AD21" s="143"/>
      <c r="AE21" s="54" t="s">
        <v>61</v>
      </c>
      <c r="AF21" s="55">
        <f t="shared" si="15"/>
        <v>2.3799000000000001E-2</v>
      </c>
      <c r="AG21" s="56">
        <f t="shared" si="16"/>
        <v>0</v>
      </c>
      <c r="AH21" s="56">
        <f t="shared" si="17"/>
        <v>2.3736E-2</v>
      </c>
      <c r="AI21" s="57">
        <f t="shared" si="18"/>
        <v>4.7535000000000001E-2</v>
      </c>
      <c r="AJ21" s="46">
        <f t="shared" si="19"/>
        <v>2.9906420930908527E-2</v>
      </c>
      <c r="AK21" s="44">
        <f t="shared" si="20"/>
        <v>356830764.1315468</v>
      </c>
    </row>
    <row r="22" spans="1:37" ht="18" customHeight="1" x14ac:dyDescent="0.2">
      <c r="A22" s="54" t="s">
        <v>62</v>
      </c>
      <c r="B22" s="33">
        <f>'Self-Suff'!L23</f>
        <v>3.7525647727432733E-3</v>
      </c>
      <c r="C22" s="34">
        <f>Resources!L22</f>
        <v>3.2460823770250045E-3</v>
      </c>
      <c r="D22" s="46">
        <f t="shared" si="6"/>
        <v>3.7525647727432733E-3</v>
      </c>
      <c r="E22" s="46">
        <f t="shared" si="7"/>
        <v>7.5051295454865469E-4</v>
      </c>
      <c r="F22" s="46">
        <f t="shared" si="8"/>
        <v>3.0020518181946188E-3</v>
      </c>
      <c r="G22" s="46">
        <f t="shared" si="9"/>
        <v>1.1560288177844871</v>
      </c>
      <c r="H22" s="46">
        <f t="shared" si="24"/>
        <v>8.6761460357882381E-4</v>
      </c>
      <c r="I22" s="47">
        <f t="shared" si="21"/>
        <v>3.8700000000000002E-3</v>
      </c>
      <c r="J22" s="37"/>
      <c r="K22" s="54" t="s">
        <v>62</v>
      </c>
      <c r="L22" s="48">
        <f t="shared" si="10"/>
        <v>3.7525647727432733E-3</v>
      </c>
      <c r="M22" s="49">
        <f t="shared" si="10"/>
        <v>3.2460823770250045E-3</v>
      </c>
      <c r="N22" s="46">
        <f t="shared" si="0"/>
        <v>0</v>
      </c>
      <c r="O22" s="46">
        <f t="shared" si="11"/>
        <v>0</v>
      </c>
      <c r="P22" s="47">
        <f t="shared" si="22"/>
        <v>0</v>
      </c>
      <c r="Q22" s="40"/>
      <c r="R22" s="37"/>
      <c r="S22" s="67" t="s">
        <v>62</v>
      </c>
      <c r="T22" s="161">
        <f t="shared" si="1"/>
        <v>3.7525647727432733E-3</v>
      </c>
      <c r="U22" s="67">
        <f t="shared" si="1"/>
        <v>3.2460823770250045E-3</v>
      </c>
      <c r="V22" s="165">
        <f t="shared" si="2"/>
        <v>3.2460823770250045E-3</v>
      </c>
      <c r="W22" s="67">
        <f t="shared" si="12"/>
        <v>0.86503033887726599</v>
      </c>
      <c r="X22" s="67">
        <f t="shared" si="3"/>
        <v>-0.13496966112273401</v>
      </c>
      <c r="Y22" s="67">
        <f t="shared" si="13"/>
        <v>1.134969661122734</v>
      </c>
      <c r="Z22" s="67">
        <f t="shared" si="4"/>
        <v>7.5051295454865469E-4</v>
      </c>
      <c r="AA22" s="67">
        <f t="shared" si="14"/>
        <v>8.5180943369230844E-4</v>
      </c>
      <c r="AB22" s="67">
        <f t="shared" si="23"/>
        <v>3.0020518181946188E-3</v>
      </c>
      <c r="AC22" s="68">
        <f t="shared" si="5"/>
        <v>3.8539999999999998E-3</v>
      </c>
      <c r="AD22" s="143"/>
      <c r="AE22" s="54" t="s">
        <v>62</v>
      </c>
      <c r="AF22" s="55">
        <f t="shared" si="15"/>
        <v>3.8700000000000002E-3</v>
      </c>
      <c r="AG22" s="56">
        <f t="shared" si="16"/>
        <v>0</v>
      </c>
      <c r="AH22" s="56">
        <f t="shared" si="17"/>
        <v>3.8539999999999998E-3</v>
      </c>
      <c r="AI22" s="57">
        <f t="shared" si="18"/>
        <v>7.724E-3</v>
      </c>
      <c r="AJ22" s="46">
        <f t="shared" si="19"/>
        <v>4.8595181502122109E-3</v>
      </c>
      <c r="AK22" s="44">
        <f t="shared" si="20"/>
        <v>57981714.992154561</v>
      </c>
    </row>
    <row r="23" spans="1:37" ht="18" customHeight="1" x14ac:dyDescent="0.2">
      <c r="A23" s="54" t="s">
        <v>63</v>
      </c>
      <c r="B23" s="33">
        <f>'Self-Suff'!L24</f>
        <v>1.7756967195571597E-3</v>
      </c>
      <c r="C23" s="34">
        <f>Resources!L23</f>
        <v>2.2306795748087056E-3</v>
      </c>
      <c r="D23" s="46">
        <f t="shared" si="6"/>
        <v>0</v>
      </c>
      <c r="E23" s="46">
        <f t="shared" si="7"/>
        <v>0</v>
      </c>
      <c r="F23" s="46">
        <f t="shared" si="8"/>
        <v>0</v>
      </c>
      <c r="G23" s="46">
        <f t="shared" si="9"/>
        <v>0</v>
      </c>
      <c r="H23" s="46">
        <f t="shared" si="24"/>
        <v>0</v>
      </c>
      <c r="I23" s="47">
        <f t="shared" si="21"/>
        <v>0</v>
      </c>
      <c r="J23" s="37"/>
      <c r="K23" s="54" t="s">
        <v>63</v>
      </c>
      <c r="L23" s="48">
        <f t="shared" si="10"/>
        <v>1.7756967195571597E-3</v>
      </c>
      <c r="M23" s="49">
        <f t="shared" si="10"/>
        <v>2.2306795748087056E-3</v>
      </c>
      <c r="N23" s="46">
        <f t="shared" si="0"/>
        <v>0</v>
      </c>
      <c r="O23" s="46">
        <f t="shared" si="11"/>
        <v>0</v>
      </c>
      <c r="P23" s="47">
        <f t="shared" si="22"/>
        <v>0</v>
      </c>
      <c r="Q23" s="40"/>
      <c r="R23" s="37"/>
      <c r="S23" s="67" t="s">
        <v>63</v>
      </c>
      <c r="T23" s="161">
        <f t="shared" si="1"/>
        <v>1.7756967195571597E-3</v>
      </c>
      <c r="U23" s="67">
        <f t="shared" si="1"/>
        <v>2.2306795748087056E-3</v>
      </c>
      <c r="V23" s="165">
        <f t="shared" si="2"/>
        <v>2.2306795748087056E-3</v>
      </c>
      <c r="W23" s="67">
        <f t="shared" si="12"/>
        <v>1.2562277951186471</v>
      </c>
      <c r="X23" s="67">
        <f t="shared" si="3"/>
        <v>0.25622779511864713</v>
      </c>
      <c r="Y23" s="67">
        <f t="shared" si="13"/>
        <v>0.74377220488135287</v>
      </c>
      <c r="Z23" s="67">
        <f t="shared" si="4"/>
        <v>3.5513934391143197E-4</v>
      </c>
      <c r="AA23" s="67">
        <f t="shared" si="14"/>
        <v>2.6414277286112284E-4</v>
      </c>
      <c r="AB23" s="67">
        <f t="shared" si="23"/>
        <v>1.4205573756457279E-3</v>
      </c>
      <c r="AC23" s="68">
        <f t="shared" si="5"/>
        <v>1.6850000000000001E-3</v>
      </c>
      <c r="AD23" s="143"/>
      <c r="AE23" s="54" t="s">
        <v>63</v>
      </c>
      <c r="AF23" s="55">
        <f t="shared" si="15"/>
        <v>0</v>
      </c>
      <c r="AG23" s="56">
        <f t="shared" si="16"/>
        <v>0</v>
      </c>
      <c r="AH23" s="56">
        <f t="shared" si="17"/>
        <v>1.6850000000000001E-3</v>
      </c>
      <c r="AI23" s="57">
        <f t="shared" si="18"/>
        <v>1.6850000000000001E-3</v>
      </c>
      <c r="AJ23" s="46">
        <f t="shared" si="19"/>
        <v>1.0601097984344352E-3</v>
      </c>
      <c r="AK23" s="44">
        <f t="shared" si="20"/>
        <v>12648781.688474942</v>
      </c>
    </row>
    <row r="24" spans="1:37" ht="18" customHeight="1" x14ac:dyDescent="0.2">
      <c r="A24" s="54" t="s">
        <v>64</v>
      </c>
      <c r="B24" s="33">
        <f>'Self-Suff'!L25</f>
        <v>6.2696207808056058E-4</v>
      </c>
      <c r="C24" s="34">
        <f>Resources!L24</f>
        <v>1.3491686593104923E-3</v>
      </c>
      <c r="D24" s="46">
        <f t="shared" si="6"/>
        <v>0</v>
      </c>
      <c r="E24" s="46">
        <f t="shared" si="7"/>
        <v>0</v>
      </c>
      <c r="F24" s="46">
        <f t="shared" si="8"/>
        <v>0</v>
      </c>
      <c r="G24" s="46">
        <f t="shared" si="9"/>
        <v>0</v>
      </c>
      <c r="H24" s="46">
        <f t="shared" si="24"/>
        <v>0</v>
      </c>
      <c r="I24" s="47">
        <f t="shared" si="21"/>
        <v>0</v>
      </c>
      <c r="J24" s="37"/>
      <c r="K24" s="54" t="s">
        <v>64</v>
      </c>
      <c r="L24" s="48">
        <f t="shared" si="10"/>
        <v>6.2696207808056058E-4</v>
      </c>
      <c r="M24" s="49">
        <f t="shared" si="10"/>
        <v>1.3491686593104923E-3</v>
      </c>
      <c r="N24" s="46">
        <f t="shared" si="0"/>
        <v>1.3491686593104923E-3</v>
      </c>
      <c r="O24" s="46">
        <f t="shared" si="11"/>
        <v>1.2539241561611213E-4</v>
      </c>
      <c r="P24" s="47">
        <f t="shared" si="22"/>
        <v>5.0199999999999995E-4</v>
      </c>
      <c r="Q24" s="40"/>
      <c r="R24" s="37"/>
      <c r="S24" s="67" t="s">
        <v>64</v>
      </c>
      <c r="T24" s="161">
        <f t="shared" si="1"/>
        <v>6.2696207808056058E-4</v>
      </c>
      <c r="U24" s="67">
        <f t="shared" si="1"/>
        <v>1.3491686593104923E-3</v>
      </c>
      <c r="V24" s="165">
        <f t="shared" si="2"/>
        <v>0</v>
      </c>
      <c r="W24" s="67">
        <f t="shared" si="12"/>
        <v>0</v>
      </c>
      <c r="X24" s="67">
        <f t="shared" si="3"/>
        <v>0</v>
      </c>
      <c r="Y24" s="67">
        <f t="shared" si="13"/>
        <v>0</v>
      </c>
      <c r="Z24" s="67">
        <f t="shared" si="4"/>
        <v>0</v>
      </c>
      <c r="AA24" s="67">
        <f t="shared" si="14"/>
        <v>0</v>
      </c>
      <c r="AB24" s="67">
        <f t="shared" si="23"/>
        <v>0</v>
      </c>
      <c r="AC24" s="68">
        <f t="shared" si="5"/>
        <v>0</v>
      </c>
      <c r="AD24" s="143"/>
      <c r="AE24" s="54" t="s">
        <v>64</v>
      </c>
      <c r="AF24" s="55">
        <f t="shared" si="15"/>
        <v>0</v>
      </c>
      <c r="AG24" s="56">
        <f t="shared" si="16"/>
        <v>5.0199999999999995E-4</v>
      </c>
      <c r="AH24" s="56">
        <f t="shared" si="17"/>
        <v>0</v>
      </c>
      <c r="AI24" s="57">
        <f t="shared" si="18"/>
        <v>5.0199999999999995E-4</v>
      </c>
      <c r="AJ24" s="46">
        <f t="shared" si="19"/>
        <v>3.1583093104693553E-4</v>
      </c>
      <c r="AK24" s="44">
        <f t="shared" si="20"/>
        <v>3768361.0727682021</v>
      </c>
    </row>
    <row r="25" spans="1:37" ht="18" customHeight="1" x14ac:dyDescent="0.2">
      <c r="A25" s="54" t="s">
        <v>65</v>
      </c>
      <c r="B25" s="33">
        <f>'Self-Suff'!L26</f>
        <v>0.28927527964381755</v>
      </c>
      <c r="C25" s="34">
        <f>Resources!L25</f>
        <v>0.32325926761659296</v>
      </c>
      <c r="D25" s="46">
        <f t="shared" si="6"/>
        <v>0</v>
      </c>
      <c r="E25" s="46">
        <f t="shared" si="7"/>
        <v>0</v>
      </c>
      <c r="F25" s="46">
        <f t="shared" si="8"/>
        <v>0</v>
      </c>
      <c r="G25" s="46">
        <f t="shared" si="9"/>
        <v>0</v>
      </c>
      <c r="H25" s="46">
        <f t="shared" si="24"/>
        <v>0</v>
      </c>
      <c r="I25" s="47">
        <f t="shared" si="21"/>
        <v>0</v>
      </c>
      <c r="J25" s="37"/>
      <c r="K25" s="54" t="s">
        <v>65</v>
      </c>
      <c r="L25" s="48">
        <f t="shared" si="10"/>
        <v>0.28927527964381755</v>
      </c>
      <c r="M25" s="49">
        <f t="shared" si="10"/>
        <v>0.32325926761659296</v>
      </c>
      <c r="N25" s="46">
        <f t="shared" si="0"/>
        <v>0</v>
      </c>
      <c r="O25" s="46">
        <f t="shared" si="11"/>
        <v>0</v>
      </c>
      <c r="P25" s="47">
        <f t="shared" si="22"/>
        <v>0</v>
      </c>
      <c r="Q25" s="40"/>
      <c r="R25" s="37"/>
      <c r="S25" s="67" t="s">
        <v>65</v>
      </c>
      <c r="T25" s="161">
        <f t="shared" si="1"/>
        <v>0.28927527964381755</v>
      </c>
      <c r="U25" s="67">
        <f t="shared" si="1"/>
        <v>0.32325926761659296</v>
      </c>
      <c r="V25" s="165">
        <f t="shared" si="2"/>
        <v>0.32325926761659296</v>
      </c>
      <c r="W25" s="67">
        <f t="shared" si="12"/>
        <v>1.1174797515177226</v>
      </c>
      <c r="X25" s="67">
        <f t="shared" si="3"/>
        <v>0.11747975151772261</v>
      </c>
      <c r="Y25" s="67">
        <f t="shared" si="13"/>
        <v>0.88252024848227739</v>
      </c>
      <c r="Z25" s="67">
        <f t="shared" si="4"/>
        <v>5.7855055928763513E-2</v>
      </c>
      <c r="AA25" s="67">
        <f t="shared" si="14"/>
        <v>5.1058258334208434E-2</v>
      </c>
      <c r="AB25" s="67">
        <f t="shared" si="23"/>
        <v>0.23142022371505405</v>
      </c>
      <c r="AC25" s="68">
        <f t="shared" si="5"/>
        <v>0.28247800000000001</v>
      </c>
      <c r="AD25" s="143"/>
      <c r="AE25" s="54" t="s">
        <v>65</v>
      </c>
      <c r="AF25" s="55">
        <f t="shared" si="15"/>
        <v>0</v>
      </c>
      <c r="AG25" s="56">
        <f t="shared" si="16"/>
        <v>0</v>
      </c>
      <c r="AH25" s="56">
        <f t="shared" si="17"/>
        <v>0.28247800000000001</v>
      </c>
      <c r="AI25" s="57">
        <f t="shared" si="18"/>
        <v>0.28247800000000001</v>
      </c>
      <c r="AJ25" s="46">
        <f t="shared" si="19"/>
        <v>0.17771970067784115</v>
      </c>
      <c r="AK25" s="44">
        <f t="shared" si="20"/>
        <v>2120476293.0546138</v>
      </c>
    </row>
    <row r="26" spans="1:37" ht="18" customHeight="1" x14ac:dyDescent="0.2">
      <c r="A26" s="54" t="s">
        <v>66</v>
      </c>
      <c r="B26" s="33">
        <f>'Self-Suff'!L27</f>
        <v>4.177125539631176E-3</v>
      </c>
      <c r="C26" s="34">
        <f>Resources!L26</f>
        <v>3.5473619182548005E-3</v>
      </c>
      <c r="D26" s="46">
        <f t="shared" si="6"/>
        <v>4.177125539631176E-3</v>
      </c>
      <c r="E26" s="46">
        <f t="shared" si="7"/>
        <v>8.3542510792623521E-4</v>
      </c>
      <c r="F26" s="46">
        <f t="shared" si="8"/>
        <v>3.3417004317049409E-3</v>
      </c>
      <c r="G26" s="46">
        <f t="shared" si="9"/>
        <v>1.1775301296818907</v>
      </c>
      <c r="H26" s="46">
        <f t="shared" si="24"/>
        <v>9.8373823567588729E-4</v>
      </c>
      <c r="I26" s="47">
        <f t="shared" si="21"/>
        <v>4.3249999999999999E-3</v>
      </c>
      <c r="J26" s="37"/>
      <c r="K26" s="54" t="s">
        <v>66</v>
      </c>
      <c r="L26" s="48">
        <f t="shared" si="10"/>
        <v>4.177125539631176E-3</v>
      </c>
      <c r="M26" s="49">
        <f t="shared" si="10"/>
        <v>3.5473619182548005E-3</v>
      </c>
      <c r="N26" s="46">
        <f t="shared" si="0"/>
        <v>0</v>
      </c>
      <c r="O26" s="46">
        <f t="shared" si="11"/>
        <v>0</v>
      </c>
      <c r="P26" s="47">
        <f t="shared" si="22"/>
        <v>0</v>
      </c>
      <c r="Q26" s="40"/>
      <c r="R26" s="37"/>
      <c r="S26" s="67" t="s">
        <v>66</v>
      </c>
      <c r="T26" s="161">
        <f t="shared" si="1"/>
        <v>4.177125539631176E-3</v>
      </c>
      <c r="U26" s="67">
        <f t="shared" si="1"/>
        <v>3.5473619182548005E-3</v>
      </c>
      <c r="V26" s="165">
        <f t="shared" si="2"/>
        <v>3.5473619182548005E-3</v>
      </c>
      <c r="W26" s="67">
        <f t="shared" si="12"/>
        <v>0.84923517011844918</v>
      </c>
      <c r="X26" s="67">
        <f t="shared" si="3"/>
        <v>-0.15076482988155082</v>
      </c>
      <c r="Y26" s="67">
        <f t="shared" si="13"/>
        <v>1.1507648298815507</v>
      </c>
      <c r="Z26" s="67">
        <f t="shared" si="4"/>
        <v>8.3542510792623521E-4</v>
      </c>
      <c r="AA26" s="67">
        <f t="shared" si="14"/>
        <v>9.613778322015102E-4</v>
      </c>
      <c r="AB26" s="67">
        <f t="shared" si="23"/>
        <v>3.3417004317049409E-3</v>
      </c>
      <c r="AC26" s="68">
        <f t="shared" si="5"/>
        <v>4.3030000000000004E-3</v>
      </c>
      <c r="AD26" s="143"/>
      <c r="AE26" s="54" t="s">
        <v>66</v>
      </c>
      <c r="AF26" s="55">
        <f t="shared" si="15"/>
        <v>4.3249999999999999E-3</v>
      </c>
      <c r="AG26" s="56">
        <f t="shared" si="16"/>
        <v>0</v>
      </c>
      <c r="AH26" s="56">
        <f t="shared" si="17"/>
        <v>4.3030000000000004E-3</v>
      </c>
      <c r="AI26" s="57">
        <f t="shared" si="18"/>
        <v>8.6280000000000003E-3</v>
      </c>
      <c r="AJ26" s="46">
        <f t="shared" si="19"/>
        <v>5.4282654842090832E-3</v>
      </c>
      <c r="AK26" s="44">
        <f t="shared" si="20"/>
        <v>64767767.601282962</v>
      </c>
    </row>
    <row r="27" spans="1:37" ht="18" customHeight="1" x14ac:dyDescent="0.2">
      <c r="A27" s="54" t="s">
        <v>67</v>
      </c>
      <c r="B27" s="33">
        <f>'Self-Suff'!L28</f>
        <v>5.8396793624630036E-3</v>
      </c>
      <c r="C27" s="34">
        <f>Resources!L27</f>
        <v>6.415403799963683E-3</v>
      </c>
      <c r="D27" s="46">
        <f t="shared" si="6"/>
        <v>0</v>
      </c>
      <c r="E27" s="46">
        <f t="shared" si="7"/>
        <v>0</v>
      </c>
      <c r="F27" s="46">
        <f t="shared" si="8"/>
        <v>0</v>
      </c>
      <c r="G27" s="46">
        <f t="shared" si="9"/>
        <v>0</v>
      </c>
      <c r="H27" s="46">
        <f t="shared" si="24"/>
        <v>0</v>
      </c>
      <c r="I27" s="47">
        <f t="shared" si="21"/>
        <v>0</v>
      </c>
      <c r="J27" s="37"/>
      <c r="K27" s="54" t="s">
        <v>67</v>
      </c>
      <c r="L27" s="48">
        <f t="shared" si="10"/>
        <v>5.8396793624630036E-3</v>
      </c>
      <c r="M27" s="49">
        <f t="shared" si="10"/>
        <v>6.415403799963683E-3</v>
      </c>
      <c r="N27" s="46">
        <f t="shared" si="0"/>
        <v>0</v>
      </c>
      <c r="O27" s="46">
        <f t="shared" si="11"/>
        <v>0</v>
      </c>
      <c r="P27" s="47">
        <f t="shared" si="22"/>
        <v>0</v>
      </c>
      <c r="Q27" s="40"/>
      <c r="R27" s="37"/>
      <c r="S27" s="67" t="s">
        <v>67</v>
      </c>
      <c r="T27" s="161">
        <f t="shared" si="1"/>
        <v>5.8396793624630036E-3</v>
      </c>
      <c r="U27" s="67">
        <f t="shared" si="1"/>
        <v>6.415403799963683E-3</v>
      </c>
      <c r="V27" s="165">
        <f t="shared" si="2"/>
        <v>6.415403799963683E-3</v>
      </c>
      <c r="W27" s="67">
        <f t="shared" si="12"/>
        <v>1.0985883644916175</v>
      </c>
      <c r="X27" s="67">
        <f t="shared" si="3"/>
        <v>9.8588364491617453E-2</v>
      </c>
      <c r="Y27" s="67">
        <f t="shared" si="13"/>
        <v>0.90141163550838255</v>
      </c>
      <c r="Z27" s="67">
        <f t="shared" si="4"/>
        <v>1.1679358724926007E-3</v>
      </c>
      <c r="AA27" s="67">
        <f t="shared" si="14"/>
        <v>1.0527909849924648E-3</v>
      </c>
      <c r="AB27" s="67">
        <f t="shared" si="23"/>
        <v>4.6717434899704027E-3</v>
      </c>
      <c r="AC27" s="68">
        <f t="shared" si="5"/>
        <v>5.7250000000000001E-3</v>
      </c>
      <c r="AD27" s="143"/>
      <c r="AE27" s="54" t="s">
        <v>67</v>
      </c>
      <c r="AF27" s="55">
        <f t="shared" si="15"/>
        <v>0</v>
      </c>
      <c r="AG27" s="56">
        <f t="shared" si="16"/>
        <v>0</v>
      </c>
      <c r="AH27" s="56">
        <f t="shared" si="17"/>
        <v>5.7250000000000001E-3</v>
      </c>
      <c r="AI27" s="57">
        <f t="shared" si="18"/>
        <v>5.7250000000000001E-3</v>
      </c>
      <c r="AJ27" s="46">
        <f t="shared" si="19"/>
        <v>3.6018567335531992E-3</v>
      </c>
      <c r="AK27" s="44">
        <f t="shared" si="20"/>
        <v>42975830.959358476</v>
      </c>
    </row>
    <row r="28" spans="1:37" ht="18" customHeight="1" x14ac:dyDescent="0.2">
      <c r="A28" s="54" t="s">
        <v>68</v>
      </c>
      <c r="B28" s="33">
        <f>'Self-Suff'!L29</f>
        <v>4.0426990123845383E-4</v>
      </c>
      <c r="C28" s="34">
        <f>Resources!L28</f>
        <v>8.6693744280502065E-4</v>
      </c>
      <c r="D28" s="46">
        <f t="shared" si="6"/>
        <v>0</v>
      </c>
      <c r="E28" s="46">
        <f t="shared" si="7"/>
        <v>0</v>
      </c>
      <c r="F28" s="46">
        <f t="shared" si="8"/>
        <v>0</v>
      </c>
      <c r="G28" s="46">
        <f t="shared" si="9"/>
        <v>0</v>
      </c>
      <c r="H28" s="46">
        <f t="shared" si="24"/>
        <v>0</v>
      </c>
      <c r="I28" s="47">
        <f t="shared" si="21"/>
        <v>0</v>
      </c>
      <c r="J28" s="37"/>
      <c r="K28" s="54" t="s">
        <v>68</v>
      </c>
      <c r="L28" s="48">
        <f t="shared" si="10"/>
        <v>4.0426990123845383E-4</v>
      </c>
      <c r="M28" s="49">
        <f t="shared" si="10"/>
        <v>8.6693744280502065E-4</v>
      </c>
      <c r="N28" s="46">
        <f t="shared" si="0"/>
        <v>8.6693744280502065E-4</v>
      </c>
      <c r="O28" s="46">
        <f t="shared" si="11"/>
        <v>8.0853980247690778E-5</v>
      </c>
      <c r="P28" s="47">
        <f t="shared" si="22"/>
        <v>3.2299999999999999E-4</v>
      </c>
      <c r="Q28" s="40"/>
      <c r="R28" s="37"/>
      <c r="S28" s="67" t="s">
        <v>68</v>
      </c>
      <c r="T28" s="161">
        <f t="shared" si="1"/>
        <v>4.0426990123845383E-4</v>
      </c>
      <c r="U28" s="67">
        <f t="shared" si="1"/>
        <v>8.6693744280502065E-4</v>
      </c>
      <c r="V28" s="165">
        <f t="shared" si="2"/>
        <v>0</v>
      </c>
      <c r="W28" s="67">
        <f t="shared" si="12"/>
        <v>0</v>
      </c>
      <c r="X28" s="67">
        <f t="shared" si="3"/>
        <v>0</v>
      </c>
      <c r="Y28" s="67">
        <f t="shared" si="13"/>
        <v>0</v>
      </c>
      <c r="Z28" s="67">
        <f t="shared" si="4"/>
        <v>0</v>
      </c>
      <c r="AA28" s="67">
        <f t="shared" si="14"/>
        <v>0</v>
      </c>
      <c r="AB28" s="67">
        <f t="shared" si="23"/>
        <v>0</v>
      </c>
      <c r="AC28" s="68">
        <f t="shared" si="5"/>
        <v>0</v>
      </c>
      <c r="AD28" s="143"/>
      <c r="AE28" s="54" t="s">
        <v>68</v>
      </c>
      <c r="AF28" s="55">
        <f t="shared" si="15"/>
        <v>0</v>
      </c>
      <c r="AG28" s="56">
        <f t="shared" si="16"/>
        <v>3.2299999999999999E-4</v>
      </c>
      <c r="AH28" s="56">
        <f t="shared" si="17"/>
        <v>0</v>
      </c>
      <c r="AI28" s="57">
        <f t="shared" si="18"/>
        <v>3.2299999999999999E-4</v>
      </c>
      <c r="AJ28" s="46">
        <f t="shared" si="19"/>
        <v>2.0321392575330712E-4</v>
      </c>
      <c r="AK28" s="44">
        <f t="shared" si="20"/>
        <v>2424662.6025978671</v>
      </c>
    </row>
    <row r="29" spans="1:37" ht="18" customHeight="1" x14ac:dyDescent="0.2">
      <c r="A29" s="54" t="s">
        <v>69</v>
      </c>
      <c r="B29" s="33">
        <f>'Self-Suff'!L30</f>
        <v>2.3649452958787584E-3</v>
      </c>
      <c r="C29" s="34">
        <f>Resources!L29</f>
        <v>3.7869376817330504E-3</v>
      </c>
      <c r="D29" s="46">
        <f t="shared" si="6"/>
        <v>0</v>
      </c>
      <c r="E29" s="46">
        <f t="shared" si="7"/>
        <v>0</v>
      </c>
      <c r="F29" s="46">
        <f t="shared" si="8"/>
        <v>0</v>
      </c>
      <c r="G29" s="46">
        <f t="shared" si="9"/>
        <v>0</v>
      </c>
      <c r="H29" s="46">
        <f t="shared" si="24"/>
        <v>0</v>
      </c>
      <c r="I29" s="47">
        <f t="shared" si="21"/>
        <v>0</v>
      </c>
      <c r="J29" s="37"/>
      <c r="K29" s="54" t="s">
        <v>69</v>
      </c>
      <c r="L29" s="48">
        <f t="shared" si="10"/>
        <v>2.3649452958787584E-3</v>
      </c>
      <c r="M29" s="49">
        <f t="shared" si="10"/>
        <v>3.7869376817330504E-3</v>
      </c>
      <c r="N29" s="46">
        <f t="shared" si="0"/>
        <v>0</v>
      </c>
      <c r="O29" s="46">
        <f t="shared" si="11"/>
        <v>0</v>
      </c>
      <c r="P29" s="47">
        <f t="shared" si="22"/>
        <v>0</v>
      </c>
      <c r="Q29" s="40"/>
      <c r="R29" s="37"/>
      <c r="S29" s="67" t="s">
        <v>69</v>
      </c>
      <c r="T29" s="161">
        <f t="shared" si="1"/>
        <v>2.3649452958787584E-3</v>
      </c>
      <c r="U29" s="67">
        <f t="shared" si="1"/>
        <v>3.7869376817330504E-3</v>
      </c>
      <c r="V29" s="165">
        <f t="shared" si="2"/>
        <v>3.7869376817330504E-3</v>
      </c>
      <c r="W29" s="67">
        <f t="shared" si="12"/>
        <v>1.6012791874434935</v>
      </c>
      <c r="X29" s="67">
        <f t="shared" si="3"/>
        <v>0.60127918744349351</v>
      </c>
      <c r="Y29" s="67">
        <f t="shared" si="13"/>
        <v>0.39872081255650649</v>
      </c>
      <c r="Z29" s="67">
        <f t="shared" si="4"/>
        <v>4.729890591757517E-4</v>
      </c>
      <c r="AA29" s="67">
        <f t="shared" si="14"/>
        <v>1.8859058200489324E-4</v>
      </c>
      <c r="AB29" s="67">
        <f t="shared" si="23"/>
        <v>1.8919562367030068E-3</v>
      </c>
      <c r="AC29" s="68">
        <f t="shared" si="5"/>
        <v>2.081E-3</v>
      </c>
      <c r="AD29" s="143"/>
      <c r="AE29" s="54" t="s">
        <v>69</v>
      </c>
      <c r="AF29" s="55">
        <f t="shared" si="15"/>
        <v>0</v>
      </c>
      <c r="AG29" s="56">
        <f t="shared" si="16"/>
        <v>0</v>
      </c>
      <c r="AH29" s="56">
        <f t="shared" si="17"/>
        <v>2.081E-3</v>
      </c>
      <c r="AI29" s="57">
        <f t="shared" si="18"/>
        <v>2.081E-3</v>
      </c>
      <c r="AJ29" s="46">
        <f t="shared" si="19"/>
        <v>1.3092513296985514E-3</v>
      </c>
      <c r="AK29" s="44">
        <f t="shared" si="20"/>
        <v>15621433.052650653</v>
      </c>
    </row>
    <row r="30" spans="1:37" ht="18" customHeight="1" x14ac:dyDescent="0.2">
      <c r="A30" s="54" t="s">
        <v>70</v>
      </c>
      <c r="B30" s="33">
        <f>'Self-Suff'!L31</f>
        <v>7.5703052510872094E-3</v>
      </c>
      <c r="C30" s="34">
        <f>Resources!L30</f>
        <v>7.0115939627733471E-3</v>
      </c>
      <c r="D30" s="46">
        <f t="shared" si="6"/>
        <v>7.5703052510872094E-3</v>
      </c>
      <c r="E30" s="46">
        <f t="shared" si="7"/>
        <v>1.5140610502174419E-3</v>
      </c>
      <c r="F30" s="46">
        <f t="shared" si="8"/>
        <v>6.0562442008697676E-3</v>
      </c>
      <c r="G30" s="46">
        <f t="shared" si="9"/>
        <v>1.0796839194169296</v>
      </c>
      <c r="H30" s="46">
        <f t="shared" si="24"/>
        <v>1.6347073689352803E-3</v>
      </c>
      <c r="I30" s="47">
        <f t="shared" si="21"/>
        <v>7.6909999999999999E-3</v>
      </c>
      <c r="J30" s="37"/>
      <c r="K30" s="54" t="s">
        <v>70</v>
      </c>
      <c r="L30" s="48">
        <f t="shared" si="10"/>
        <v>7.5703052510872094E-3</v>
      </c>
      <c r="M30" s="49">
        <f t="shared" si="10"/>
        <v>7.0115939627733471E-3</v>
      </c>
      <c r="N30" s="46">
        <f t="shared" si="0"/>
        <v>0</v>
      </c>
      <c r="O30" s="46">
        <f t="shared" si="11"/>
        <v>0</v>
      </c>
      <c r="P30" s="47">
        <f t="shared" si="22"/>
        <v>0</v>
      </c>
      <c r="Q30" s="40"/>
      <c r="R30" s="37"/>
      <c r="S30" s="67" t="s">
        <v>70</v>
      </c>
      <c r="T30" s="161">
        <f t="shared" si="1"/>
        <v>7.5703052510872094E-3</v>
      </c>
      <c r="U30" s="67">
        <f t="shared" si="1"/>
        <v>7.0115939627733471E-3</v>
      </c>
      <c r="V30" s="165">
        <f t="shared" si="2"/>
        <v>7.0115939627733471E-3</v>
      </c>
      <c r="W30" s="67">
        <f t="shared" si="12"/>
        <v>0.92619699341269979</v>
      </c>
      <c r="X30" s="67">
        <f t="shared" si="3"/>
        <v>-7.3803006587300213E-2</v>
      </c>
      <c r="Y30" s="67">
        <f t="shared" si="13"/>
        <v>1.0738030065873003</v>
      </c>
      <c r="Z30" s="67">
        <f t="shared" si="4"/>
        <v>1.5140610502174419E-3</v>
      </c>
      <c r="AA30" s="67">
        <f t="shared" si="14"/>
        <v>1.6258033078802147E-3</v>
      </c>
      <c r="AB30" s="67">
        <f t="shared" si="23"/>
        <v>6.0562442008697676E-3</v>
      </c>
      <c r="AC30" s="68">
        <f t="shared" si="5"/>
        <v>7.6819999999999996E-3</v>
      </c>
      <c r="AD30" s="143"/>
      <c r="AE30" s="54" t="s">
        <v>70</v>
      </c>
      <c r="AF30" s="55">
        <f t="shared" si="15"/>
        <v>7.6909999999999999E-3</v>
      </c>
      <c r="AG30" s="56">
        <f t="shared" si="16"/>
        <v>0</v>
      </c>
      <c r="AH30" s="56">
        <f t="shared" si="17"/>
        <v>7.6819999999999996E-3</v>
      </c>
      <c r="AI30" s="57">
        <f t="shared" si="18"/>
        <v>1.5373E-2</v>
      </c>
      <c r="AJ30" s="46">
        <f t="shared" si="19"/>
        <v>9.6718504043516729E-3</v>
      </c>
      <c r="AK30" s="44">
        <f t="shared" si="20"/>
        <v>115400427.83200312</v>
      </c>
    </row>
    <row r="31" spans="1:37" ht="18" customHeight="1" x14ac:dyDescent="0.2">
      <c r="A31" s="54" t="s">
        <v>71</v>
      </c>
      <c r="B31" s="33">
        <f>'Self-Suff'!L32</f>
        <v>2.3577777564895091E-4</v>
      </c>
      <c r="C31" s="34">
        <f>Resources!L31</f>
        <v>7.4844837349412926E-4</v>
      </c>
      <c r="D31" s="46">
        <f t="shared" si="6"/>
        <v>0</v>
      </c>
      <c r="E31" s="46">
        <f t="shared" si="7"/>
        <v>0</v>
      </c>
      <c r="F31" s="46">
        <f t="shared" si="8"/>
        <v>0</v>
      </c>
      <c r="G31" s="46">
        <f t="shared" si="9"/>
        <v>0</v>
      </c>
      <c r="H31" s="46">
        <f t="shared" si="24"/>
        <v>0</v>
      </c>
      <c r="I31" s="47">
        <f t="shared" si="21"/>
        <v>0</v>
      </c>
      <c r="J31" s="37"/>
      <c r="K31" s="54" t="s">
        <v>71</v>
      </c>
      <c r="L31" s="48">
        <f t="shared" si="10"/>
        <v>2.3577777564895091E-4</v>
      </c>
      <c r="M31" s="49">
        <f t="shared" si="10"/>
        <v>7.4844837349412926E-4</v>
      </c>
      <c r="N31" s="46">
        <f t="shared" si="0"/>
        <v>7.4844837349412926E-4</v>
      </c>
      <c r="O31" s="46">
        <f t="shared" si="11"/>
        <v>4.7155555129790184E-5</v>
      </c>
      <c r="P31" s="47">
        <f t="shared" si="22"/>
        <v>1.8900000000000001E-4</v>
      </c>
      <c r="Q31" s="40"/>
      <c r="R31" s="37"/>
      <c r="S31" s="67" t="s">
        <v>71</v>
      </c>
      <c r="T31" s="161">
        <f t="shared" si="1"/>
        <v>2.3577777564895091E-4</v>
      </c>
      <c r="U31" s="67">
        <f t="shared" si="1"/>
        <v>7.4844837349412926E-4</v>
      </c>
      <c r="V31" s="165">
        <f t="shared" si="2"/>
        <v>0</v>
      </c>
      <c r="W31" s="67">
        <f t="shared" si="12"/>
        <v>0</v>
      </c>
      <c r="X31" s="67">
        <f t="shared" si="3"/>
        <v>0</v>
      </c>
      <c r="Y31" s="67">
        <f t="shared" si="13"/>
        <v>0</v>
      </c>
      <c r="Z31" s="67">
        <f t="shared" si="4"/>
        <v>0</v>
      </c>
      <c r="AA31" s="67">
        <f t="shared" si="14"/>
        <v>0</v>
      </c>
      <c r="AB31" s="67">
        <f t="shared" si="23"/>
        <v>0</v>
      </c>
      <c r="AC31" s="68">
        <f t="shared" si="5"/>
        <v>0</v>
      </c>
      <c r="AD31" s="143"/>
      <c r="AE31" s="54" t="s">
        <v>71</v>
      </c>
      <c r="AF31" s="55">
        <f t="shared" si="15"/>
        <v>0</v>
      </c>
      <c r="AG31" s="56">
        <f t="shared" si="16"/>
        <v>1.8900000000000001E-4</v>
      </c>
      <c r="AH31" s="56">
        <f t="shared" si="17"/>
        <v>0</v>
      </c>
      <c r="AI31" s="57">
        <f t="shared" si="18"/>
        <v>1.8900000000000001E-4</v>
      </c>
      <c r="AJ31" s="46">
        <f t="shared" si="19"/>
        <v>1.1890845810332832E-4</v>
      </c>
      <c r="AK31" s="44">
        <f t="shared" si="20"/>
        <v>1418765.4238111358</v>
      </c>
    </row>
    <row r="32" spans="1:37" ht="18" customHeight="1" x14ac:dyDescent="0.2">
      <c r="A32" s="54" t="s">
        <v>72</v>
      </c>
      <c r="B32" s="33">
        <f>'Self-Suff'!L33</f>
        <v>3.646048508127733E-4</v>
      </c>
      <c r="C32" s="34">
        <f>Resources!L32</f>
        <v>6.5582216561244284E-4</v>
      </c>
      <c r="D32" s="46">
        <f t="shared" si="6"/>
        <v>0</v>
      </c>
      <c r="E32" s="46">
        <f t="shared" si="7"/>
        <v>0</v>
      </c>
      <c r="F32" s="46">
        <f t="shared" si="8"/>
        <v>0</v>
      </c>
      <c r="G32" s="46">
        <f t="shared" si="9"/>
        <v>0</v>
      </c>
      <c r="H32" s="46">
        <f t="shared" si="24"/>
        <v>0</v>
      </c>
      <c r="I32" s="47">
        <f t="shared" si="21"/>
        <v>0</v>
      </c>
      <c r="J32" s="37"/>
      <c r="K32" s="54" t="s">
        <v>72</v>
      </c>
      <c r="L32" s="48">
        <f t="shared" si="10"/>
        <v>3.646048508127733E-4</v>
      </c>
      <c r="M32" s="49">
        <f t="shared" si="10"/>
        <v>6.5582216561244284E-4</v>
      </c>
      <c r="N32" s="46">
        <f t="shared" si="0"/>
        <v>0</v>
      </c>
      <c r="O32" s="46">
        <f t="shared" si="11"/>
        <v>0</v>
      </c>
      <c r="P32" s="47">
        <f t="shared" si="22"/>
        <v>0</v>
      </c>
      <c r="Q32" s="40"/>
      <c r="R32" s="37"/>
      <c r="S32" s="67" t="s">
        <v>72</v>
      </c>
      <c r="T32" s="161">
        <f t="shared" si="1"/>
        <v>3.646048508127733E-4</v>
      </c>
      <c r="U32" s="67">
        <f t="shared" si="1"/>
        <v>6.5582216561244284E-4</v>
      </c>
      <c r="V32" s="165">
        <f t="shared" si="2"/>
        <v>6.5582216561244284E-4</v>
      </c>
      <c r="W32" s="67">
        <f t="shared" si="12"/>
        <v>1.7987203520482269</v>
      </c>
      <c r="X32" s="67">
        <f t="shared" si="3"/>
        <v>0.79872035204822689</v>
      </c>
      <c r="Y32" s="67">
        <f t="shared" si="13"/>
        <v>0.20127964795177311</v>
      </c>
      <c r="Z32" s="67">
        <f t="shared" si="4"/>
        <v>7.2920970162554662E-5</v>
      </c>
      <c r="AA32" s="67">
        <f t="shared" si="14"/>
        <v>1.4677507202620754E-5</v>
      </c>
      <c r="AB32" s="67">
        <f t="shared" si="23"/>
        <v>2.9168388065021865E-4</v>
      </c>
      <c r="AC32" s="68">
        <f t="shared" si="5"/>
        <v>3.0600000000000001E-4</v>
      </c>
      <c r="AD32" s="143"/>
      <c r="AE32" s="54" t="s">
        <v>72</v>
      </c>
      <c r="AF32" s="55">
        <f t="shared" si="15"/>
        <v>0</v>
      </c>
      <c r="AG32" s="56">
        <f t="shared" si="16"/>
        <v>0</v>
      </c>
      <c r="AH32" s="56">
        <f t="shared" si="17"/>
        <v>3.0600000000000001E-4</v>
      </c>
      <c r="AI32" s="57">
        <f t="shared" si="18"/>
        <v>3.0600000000000001E-4</v>
      </c>
      <c r="AJ32" s="46">
        <f t="shared" si="19"/>
        <v>1.9251845597681729E-4</v>
      </c>
      <c r="AK32" s="44">
        <f t="shared" si="20"/>
        <v>2297048.7814085055</v>
      </c>
    </row>
    <row r="33" spans="1:37" ht="18" customHeight="1" x14ac:dyDescent="0.2">
      <c r="A33" s="54" t="s">
        <v>73</v>
      </c>
      <c r="B33" s="33">
        <f>'Self-Suff'!L34</f>
        <v>1.1682988561044301E-2</v>
      </c>
      <c r="C33" s="34">
        <f>Resources!L33</f>
        <v>1.0174595587632965E-2</v>
      </c>
      <c r="D33" s="46">
        <f t="shared" si="6"/>
        <v>1.1682988561044301E-2</v>
      </c>
      <c r="E33" s="46">
        <f t="shared" si="7"/>
        <v>2.3365977122088602E-3</v>
      </c>
      <c r="F33" s="46">
        <f t="shared" si="8"/>
        <v>9.3463908488354407E-3</v>
      </c>
      <c r="G33" s="46">
        <f t="shared" si="9"/>
        <v>1.1482509020058509</v>
      </c>
      <c r="H33" s="46">
        <f t="shared" si="24"/>
        <v>2.6830004306686315E-3</v>
      </c>
      <c r="I33" s="47">
        <f t="shared" si="21"/>
        <v>1.2029E-2</v>
      </c>
      <c r="J33" s="37"/>
      <c r="K33" s="54" t="s">
        <v>73</v>
      </c>
      <c r="L33" s="48">
        <f t="shared" si="10"/>
        <v>1.1682988561044301E-2</v>
      </c>
      <c r="M33" s="49">
        <f t="shared" si="10"/>
        <v>1.0174595587632965E-2</v>
      </c>
      <c r="N33" s="46">
        <f t="shared" si="0"/>
        <v>0</v>
      </c>
      <c r="O33" s="46">
        <f t="shared" si="11"/>
        <v>0</v>
      </c>
      <c r="P33" s="47">
        <f t="shared" si="22"/>
        <v>0</v>
      </c>
      <c r="Q33" s="40"/>
      <c r="R33" s="37"/>
      <c r="S33" s="67" t="s">
        <v>73</v>
      </c>
      <c r="T33" s="161">
        <f t="shared" si="1"/>
        <v>1.1682988561044301E-2</v>
      </c>
      <c r="U33" s="67">
        <f t="shared" si="1"/>
        <v>1.0174595587632965E-2</v>
      </c>
      <c r="V33" s="165">
        <f t="shared" si="2"/>
        <v>1.0174595587632965E-2</v>
      </c>
      <c r="W33" s="67">
        <f t="shared" si="12"/>
        <v>0.87088980139543104</v>
      </c>
      <c r="X33" s="67">
        <f t="shared" si="3"/>
        <v>-0.12911019860456896</v>
      </c>
      <c r="Y33" s="67">
        <f t="shared" si="13"/>
        <v>1.1291101986045691</v>
      </c>
      <c r="Z33" s="67">
        <f t="shared" si="4"/>
        <v>2.3365977122088602E-3</v>
      </c>
      <c r="AA33" s="67">
        <f t="shared" si="14"/>
        <v>2.6382763068911277E-3</v>
      </c>
      <c r="AB33" s="67">
        <f t="shared" si="23"/>
        <v>9.3463908488354407E-3</v>
      </c>
      <c r="AC33" s="68">
        <f t="shared" si="5"/>
        <v>1.1985000000000001E-2</v>
      </c>
      <c r="AD33" s="143"/>
      <c r="AE33" s="54" t="s">
        <v>73</v>
      </c>
      <c r="AF33" s="55">
        <f t="shared" si="15"/>
        <v>1.2029E-2</v>
      </c>
      <c r="AG33" s="56">
        <f t="shared" si="16"/>
        <v>0</v>
      </c>
      <c r="AH33" s="56">
        <f t="shared" si="17"/>
        <v>1.1985000000000001E-2</v>
      </c>
      <c r="AI33" s="57">
        <f t="shared" si="18"/>
        <v>2.4014000000000001E-2</v>
      </c>
      <c r="AJ33" s="46">
        <f t="shared" si="19"/>
        <v>1.5108294777213366E-2</v>
      </c>
      <c r="AK33" s="44">
        <f t="shared" si="20"/>
        <v>180265782.47301912</v>
      </c>
    </row>
    <row r="34" spans="1:37" ht="18" customHeight="1" x14ac:dyDescent="0.2">
      <c r="A34" s="54" t="s">
        <v>74</v>
      </c>
      <c r="B34" s="33">
        <f>'Self-Suff'!L35</f>
        <v>3.1935012698726369E-3</v>
      </c>
      <c r="C34" s="34">
        <f>Resources!L34</f>
        <v>3.9912316137657028E-3</v>
      </c>
      <c r="D34" s="46">
        <f t="shared" si="6"/>
        <v>0</v>
      </c>
      <c r="E34" s="46">
        <f t="shared" si="7"/>
        <v>0</v>
      </c>
      <c r="F34" s="46">
        <f t="shared" si="8"/>
        <v>0</v>
      </c>
      <c r="G34" s="46">
        <f t="shared" si="9"/>
        <v>0</v>
      </c>
      <c r="H34" s="46">
        <f t="shared" si="24"/>
        <v>0</v>
      </c>
      <c r="I34" s="47">
        <f t="shared" si="21"/>
        <v>0</v>
      </c>
      <c r="J34" s="37"/>
      <c r="K34" s="54" t="s">
        <v>74</v>
      </c>
      <c r="L34" s="48">
        <f t="shared" si="10"/>
        <v>3.1935012698726369E-3</v>
      </c>
      <c r="M34" s="49">
        <f t="shared" si="10"/>
        <v>3.9912316137657028E-3</v>
      </c>
      <c r="N34" s="46">
        <f t="shared" si="0"/>
        <v>0</v>
      </c>
      <c r="O34" s="46">
        <f t="shared" si="11"/>
        <v>0</v>
      </c>
      <c r="P34" s="47">
        <f t="shared" si="22"/>
        <v>0</v>
      </c>
      <c r="Q34" s="40"/>
      <c r="R34" s="37"/>
      <c r="S34" s="67" t="s">
        <v>74</v>
      </c>
      <c r="T34" s="161">
        <f t="shared" si="1"/>
        <v>3.1935012698726369E-3</v>
      </c>
      <c r="U34" s="67">
        <f t="shared" si="1"/>
        <v>3.9912316137657028E-3</v>
      </c>
      <c r="V34" s="165">
        <f t="shared" si="2"/>
        <v>3.9912316137657028E-3</v>
      </c>
      <c r="W34" s="67">
        <f t="shared" si="12"/>
        <v>1.2497980355977378</v>
      </c>
      <c r="X34" s="67">
        <f t="shared" si="3"/>
        <v>0.24979803559773783</v>
      </c>
      <c r="Y34" s="67">
        <f t="shared" si="13"/>
        <v>0.75020196440226217</v>
      </c>
      <c r="Z34" s="67">
        <f t="shared" si="4"/>
        <v>6.3870025397452746E-4</v>
      </c>
      <c r="AA34" s="67">
        <f t="shared" si="14"/>
        <v>4.7915418519591424E-4</v>
      </c>
      <c r="AB34" s="67">
        <f t="shared" si="23"/>
        <v>2.5548010158981094E-3</v>
      </c>
      <c r="AC34" s="68">
        <f t="shared" si="5"/>
        <v>3.0339999999999998E-3</v>
      </c>
      <c r="AD34" s="143"/>
      <c r="AE34" s="54" t="s">
        <v>74</v>
      </c>
      <c r="AF34" s="55">
        <f t="shared" si="15"/>
        <v>0</v>
      </c>
      <c r="AG34" s="56">
        <f t="shared" si="16"/>
        <v>0</v>
      </c>
      <c r="AH34" s="56">
        <f t="shared" si="17"/>
        <v>3.0339999999999998E-3</v>
      </c>
      <c r="AI34" s="57">
        <f t="shared" si="18"/>
        <v>3.0339999999999998E-3</v>
      </c>
      <c r="AJ34" s="46">
        <f t="shared" si="19"/>
        <v>1.9088267824629529E-3</v>
      </c>
      <c r="AK34" s="44">
        <f t="shared" si="20"/>
        <v>22775313.734618973</v>
      </c>
    </row>
    <row r="35" spans="1:37" ht="18" customHeight="1" x14ac:dyDescent="0.2">
      <c r="A35" s="54" t="s">
        <v>75</v>
      </c>
      <c r="B35" s="33">
        <f>'Self-Suff'!L36</f>
        <v>2.1621024488806722E-3</v>
      </c>
      <c r="C35" s="34">
        <f>Resources!L35</f>
        <v>2.6929819886604453E-3</v>
      </c>
      <c r="D35" s="46">
        <f t="shared" si="6"/>
        <v>0</v>
      </c>
      <c r="E35" s="46">
        <f t="shared" si="7"/>
        <v>0</v>
      </c>
      <c r="F35" s="46">
        <f t="shared" si="8"/>
        <v>0</v>
      </c>
      <c r="G35" s="46">
        <f t="shared" si="9"/>
        <v>0</v>
      </c>
      <c r="H35" s="46">
        <f t="shared" si="24"/>
        <v>0</v>
      </c>
      <c r="I35" s="47">
        <f t="shared" si="21"/>
        <v>0</v>
      </c>
      <c r="J35" s="37"/>
      <c r="K35" s="54" t="s">
        <v>75</v>
      </c>
      <c r="L35" s="48">
        <f t="shared" si="10"/>
        <v>2.1621024488806722E-3</v>
      </c>
      <c r="M35" s="49">
        <f t="shared" si="10"/>
        <v>2.6929819886604453E-3</v>
      </c>
      <c r="N35" s="46">
        <f t="shared" si="0"/>
        <v>0</v>
      </c>
      <c r="O35" s="46">
        <f t="shared" si="11"/>
        <v>0</v>
      </c>
      <c r="P35" s="47">
        <f t="shared" si="22"/>
        <v>0</v>
      </c>
      <c r="Q35" s="40"/>
      <c r="R35" s="37"/>
      <c r="S35" s="67" t="s">
        <v>75</v>
      </c>
      <c r="T35" s="161">
        <f t="shared" si="1"/>
        <v>2.1621024488806722E-3</v>
      </c>
      <c r="U35" s="67">
        <f t="shared" si="1"/>
        <v>2.6929819886604453E-3</v>
      </c>
      <c r="V35" s="165">
        <f t="shared" si="2"/>
        <v>2.6929819886604453E-3</v>
      </c>
      <c r="W35" s="67">
        <f t="shared" si="12"/>
        <v>1.2455385682832056</v>
      </c>
      <c r="X35" s="67">
        <f t="shared" si="3"/>
        <v>0.24553856828320564</v>
      </c>
      <c r="Y35" s="67">
        <f t="shared" si="13"/>
        <v>0.75446143171679436</v>
      </c>
      <c r="Z35" s="67">
        <f t="shared" si="4"/>
        <v>4.3242048977613445E-4</v>
      </c>
      <c r="AA35" s="67">
        <f t="shared" si="14"/>
        <v>3.2624458182017982E-4</v>
      </c>
      <c r="AB35" s="67">
        <f t="shared" si="23"/>
        <v>1.7296819591045378E-3</v>
      </c>
      <c r="AC35" s="68">
        <f t="shared" si="5"/>
        <v>2.0560000000000001E-3</v>
      </c>
      <c r="AD35" s="143"/>
      <c r="AE35" s="54" t="s">
        <v>75</v>
      </c>
      <c r="AF35" s="55">
        <f t="shared" si="15"/>
        <v>0</v>
      </c>
      <c r="AG35" s="56">
        <f t="shared" si="16"/>
        <v>0</v>
      </c>
      <c r="AH35" s="56">
        <f t="shared" si="17"/>
        <v>2.0560000000000001E-3</v>
      </c>
      <c r="AI35" s="57">
        <f t="shared" si="18"/>
        <v>2.0560000000000001E-3</v>
      </c>
      <c r="AJ35" s="46">
        <f t="shared" si="19"/>
        <v>1.2935226976743019E-3</v>
      </c>
      <c r="AK35" s="44">
        <f t="shared" si="20"/>
        <v>15433765.668548653</v>
      </c>
    </row>
    <row r="36" spans="1:37" ht="18" customHeight="1" x14ac:dyDescent="0.2">
      <c r="A36" s="54" t="s">
        <v>76</v>
      </c>
      <c r="B36" s="33">
        <f>'Self-Suff'!L37</f>
        <v>7.9602597407336551E-2</v>
      </c>
      <c r="C36" s="34">
        <f>Resources!L36</f>
        <v>5.8665143124024495E-2</v>
      </c>
      <c r="D36" s="46">
        <f t="shared" si="6"/>
        <v>7.9602597407336551E-2</v>
      </c>
      <c r="E36" s="46">
        <f t="shared" si="7"/>
        <v>1.5920519481467311E-2</v>
      </c>
      <c r="F36" s="46">
        <f t="shared" si="8"/>
        <v>6.3682077925869246E-2</v>
      </c>
      <c r="G36" s="46">
        <f t="shared" si="9"/>
        <v>1.3568976937301251</v>
      </c>
      <c r="H36" s="46">
        <f t="shared" si="24"/>
        <v>2.1602516167388522E-2</v>
      </c>
      <c r="I36" s="47">
        <f t="shared" si="21"/>
        <v>8.5285E-2</v>
      </c>
      <c r="J36" s="37"/>
      <c r="K36" s="54" t="s">
        <v>76</v>
      </c>
      <c r="L36" s="48">
        <f t="shared" si="10"/>
        <v>7.9602597407336551E-2</v>
      </c>
      <c r="M36" s="49">
        <f t="shared" si="10"/>
        <v>5.8665143124024495E-2</v>
      </c>
      <c r="N36" s="46">
        <f t="shared" si="0"/>
        <v>0</v>
      </c>
      <c r="O36" s="46">
        <f t="shared" si="11"/>
        <v>0</v>
      </c>
      <c r="P36" s="47">
        <f t="shared" si="22"/>
        <v>0</v>
      </c>
      <c r="Q36" s="40"/>
      <c r="R36" s="37"/>
      <c r="S36" s="67" t="s">
        <v>76</v>
      </c>
      <c r="T36" s="161">
        <f t="shared" si="1"/>
        <v>7.9602597407336551E-2</v>
      </c>
      <c r="U36" s="67">
        <f t="shared" si="1"/>
        <v>5.8665143124024495E-2</v>
      </c>
      <c r="V36" s="165">
        <f t="shared" si="2"/>
        <v>5.8665143124024495E-2</v>
      </c>
      <c r="W36" s="67">
        <f t="shared" si="12"/>
        <v>0.73697523742633098</v>
      </c>
      <c r="X36" s="67">
        <f t="shared" si="3"/>
        <v>-0.26302476257366902</v>
      </c>
      <c r="Y36" s="67">
        <f t="shared" si="13"/>
        <v>1.263024762573669</v>
      </c>
      <c r="Z36" s="67">
        <f t="shared" si="4"/>
        <v>1.5920519481467311E-2</v>
      </c>
      <c r="AA36" s="67">
        <f t="shared" si="14"/>
        <v>2.0108010338129725E-2</v>
      </c>
      <c r="AB36" s="67">
        <f t="shared" si="23"/>
        <v>6.3682077925869246E-2</v>
      </c>
      <c r="AC36" s="68">
        <f t="shared" si="5"/>
        <v>8.3790000000000003E-2</v>
      </c>
      <c r="AD36" s="143"/>
      <c r="AE36" s="54" t="s">
        <v>76</v>
      </c>
      <c r="AF36" s="55">
        <f t="shared" si="15"/>
        <v>8.5285E-2</v>
      </c>
      <c r="AG36" s="56">
        <f t="shared" si="16"/>
        <v>0</v>
      </c>
      <c r="AH36" s="56">
        <f t="shared" si="17"/>
        <v>8.3790000000000003E-2</v>
      </c>
      <c r="AI36" s="57">
        <f t="shared" si="18"/>
        <v>0.169075</v>
      </c>
      <c r="AJ36" s="46">
        <f t="shared" si="19"/>
        <v>0.10637273838000125</v>
      </c>
      <c r="AK36" s="44">
        <f t="shared" si="20"/>
        <v>1269194518.6818402</v>
      </c>
    </row>
    <row r="37" spans="1:37" ht="18" customHeight="1" x14ac:dyDescent="0.2">
      <c r="A37" s="54" t="s">
        <v>77</v>
      </c>
      <c r="B37" s="33">
        <f>'Self-Suff'!L38</f>
        <v>7.6470078788228946E-3</v>
      </c>
      <c r="C37" s="34">
        <f>Resources!L37</f>
        <v>5.2297806268976656E-3</v>
      </c>
      <c r="D37" s="46">
        <f t="shared" si="6"/>
        <v>7.6470078788228946E-3</v>
      </c>
      <c r="E37" s="46">
        <f t="shared" si="7"/>
        <v>1.5294015757645789E-3</v>
      </c>
      <c r="F37" s="46">
        <f t="shared" si="8"/>
        <v>6.1176063030583157E-3</v>
      </c>
      <c r="G37" s="46">
        <f t="shared" si="9"/>
        <v>1.4622043302338557</v>
      </c>
      <c r="H37" s="46">
        <f t="shared" si="24"/>
        <v>2.2362976067494497E-3</v>
      </c>
      <c r="I37" s="47">
        <f t="shared" si="21"/>
        <v>8.3540000000000003E-3</v>
      </c>
      <c r="J37" s="37"/>
      <c r="K37" s="54" t="s">
        <v>77</v>
      </c>
      <c r="L37" s="48">
        <f t="shared" si="10"/>
        <v>7.6470078788228946E-3</v>
      </c>
      <c r="M37" s="49">
        <f t="shared" si="10"/>
        <v>5.2297806268976656E-3</v>
      </c>
      <c r="N37" s="46">
        <f t="shared" si="0"/>
        <v>0</v>
      </c>
      <c r="O37" s="46">
        <f t="shared" si="11"/>
        <v>0</v>
      </c>
      <c r="P37" s="47">
        <f t="shared" si="22"/>
        <v>0</v>
      </c>
      <c r="Q37" s="40"/>
      <c r="R37" s="37"/>
      <c r="S37" s="67" t="s">
        <v>77</v>
      </c>
      <c r="T37" s="161">
        <f t="shared" si="1"/>
        <v>7.6470078788228946E-3</v>
      </c>
      <c r="U37" s="67">
        <f t="shared" si="1"/>
        <v>5.2297806268976656E-3</v>
      </c>
      <c r="V37" s="165">
        <f t="shared" si="2"/>
        <v>5.2297806268976656E-3</v>
      </c>
      <c r="W37" s="67">
        <f t="shared" si="12"/>
        <v>0.68389894580606692</v>
      </c>
      <c r="X37" s="67">
        <f t="shared" si="3"/>
        <v>-0.31610105419393308</v>
      </c>
      <c r="Y37" s="67">
        <f t="shared" si="13"/>
        <v>1.3161010541939331</v>
      </c>
      <c r="Z37" s="67">
        <f t="shared" si="4"/>
        <v>1.5294015757645789E-3</v>
      </c>
      <c r="AA37" s="67">
        <f t="shared" si="14"/>
        <v>2.0128470261496249E-3</v>
      </c>
      <c r="AB37" s="67">
        <f t="shared" si="23"/>
        <v>6.1176063030583157E-3</v>
      </c>
      <c r="AC37" s="68">
        <f t="shared" si="5"/>
        <v>8.1300000000000001E-3</v>
      </c>
      <c r="AD37" s="143"/>
      <c r="AE37" s="54" t="s">
        <v>77</v>
      </c>
      <c r="AF37" s="55">
        <f t="shared" si="15"/>
        <v>8.3540000000000003E-3</v>
      </c>
      <c r="AG37" s="56">
        <f t="shared" si="16"/>
        <v>0</v>
      </c>
      <c r="AH37" s="56">
        <f t="shared" si="17"/>
        <v>8.1300000000000001E-3</v>
      </c>
      <c r="AI37" s="57">
        <f t="shared" si="18"/>
        <v>1.6483999999999999E-2</v>
      </c>
      <c r="AJ37" s="46">
        <f t="shared" si="19"/>
        <v>1.0370830811509333E-2</v>
      </c>
      <c r="AK37" s="44">
        <f t="shared" si="20"/>
        <v>123740366.38149609</v>
      </c>
    </row>
    <row r="38" spans="1:37" ht="18" customHeight="1" x14ac:dyDescent="0.2">
      <c r="A38" s="54" t="s">
        <v>78</v>
      </c>
      <c r="B38" s="33">
        <f>'Self-Suff'!L39</f>
        <v>4.6028671388233982E-4</v>
      </c>
      <c r="C38" s="34">
        <f>Resources!L38</f>
        <v>1.1682427173593394E-3</v>
      </c>
      <c r="D38" s="46">
        <f t="shared" si="6"/>
        <v>0</v>
      </c>
      <c r="E38" s="46">
        <f t="shared" si="7"/>
        <v>0</v>
      </c>
      <c r="F38" s="46">
        <f t="shared" si="8"/>
        <v>0</v>
      </c>
      <c r="G38" s="46">
        <f t="shared" si="9"/>
        <v>0</v>
      </c>
      <c r="H38" s="46">
        <f t="shared" si="24"/>
        <v>0</v>
      </c>
      <c r="I38" s="47">
        <f t="shared" si="21"/>
        <v>0</v>
      </c>
      <c r="J38" s="37"/>
      <c r="K38" s="54" t="s">
        <v>78</v>
      </c>
      <c r="L38" s="48">
        <f t="shared" si="10"/>
        <v>4.6028671388233982E-4</v>
      </c>
      <c r="M38" s="49">
        <f t="shared" si="10"/>
        <v>1.1682427173593394E-3</v>
      </c>
      <c r="N38" s="46">
        <f t="shared" si="0"/>
        <v>1.1682427173593394E-3</v>
      </c>
      <c r="O38" s="46">
        <f t="shared" si="11"/>
        <v>9.2057342776467966E-5</v>
      </c>
      <c r="P38" s="47">
        <f t="shared" si="22"/>
        <v>3.68E-4</v>
      </c>
      <c r="Q38" s="40"/>
      <c r="R38" s="37"/>
      <c r="S38" s="67" t="s">
        <v>78</v>
      </c>
      <c r="T38" s="161">
        <f t="shared" si="1"/>
        <v>4.6028671388233982E-4</v>
      </c>
      <c r="U38" s="67">
        <f t="shared" si="1"/>
        <v>1.1682427173593394E-3</v>
      </c>
      <c r="V38" s="165">
        <f t="shared" si="2"/>
        <v>0</v>
      </c>
      <c r="W38" s="67">
        <f t="shared" si="12"/>
        <v>0</v>
      </c>
      <c r="X38" s="67">
        <f t="shared" si="3"/>
        <v>0</v>
      </c>
      <c r="Y38" s="67">
        <f t="shared" si="13"/>
        <v>0</v>
      </c>
      <c r="Z38" s="67">
        <f t="shared" si="4"/>
        <v>0</v>
      </c>
      <c r="AA38" s="67">
        <f t="shared" si="14"/>
        <v>0</v>
      </c>
      <c r="AB38" s="67">
        <f t="shared" si="23"/>
        <v>0</v>
      </c>
      <c r="AC38" s="68">
        <f t="shared" si="5"/>
        <v>0</v>
      </c>
      <c r="AD38" s="143"/>
      <c r="AE38" s="54" t="s">
        <v>78</v>
      </c>
      <c r="AF38" s="55">
        <f t="shared" si="15"/>
        <v>0</v>
      </c>
      <c r="AG38" s="56">
        <f t="shared" si="16"/>
        <v>3.68E-4</v>
      </c>
      <c r="AH38" s="56">
        <f t="shared" si="17"/>
        <v>0</v>
      </c>
      <c r="AI38" s="57">
        <f t="shared" si="18"/>
        <v>3.68E-4</v>
      </c>
      <c r="AJ38" s="46">
        <f t="shared" si="19"/>
        <v>2.3152546339695672E-4</v>
      </c>
      <c r="AK38" s="44">
        <f t="shared" si="20"/>
        <v>2762463.8939814707</v>
      </c>
    </row>
    <row r="39" spans="1:37" ht="18" customHeight="1" x14ac:dyDescent="0.2">
      <c r="A39" s="54" t="s">
        <v>79</v>
      </c>
      <c r="B39" s="33">
        <f>'Self-Suff'!L40</f>
        <v>6.012278886312053E-2</v>
      </c>
      <c r="C39" s="34">
        <f>Resources!L39</f>
        <v>3.9019185211273275E-2</v>
      </c>
      <c r="D39" s="46">
        <f t="shared" si="6"/>
        <v>6.012278886312053E-2</v>
      </c>
      <c r="E39" s="46">
        <f t="shared" si="7"/>
        <v>1.2024557772624107E-2</v>
      </c>
      <c r="F39" s="46">
        <f t="shared" si="8"/>
        <v>4.8098231090496421E-2</v>
      </c>
      <c r="G39" s="46">
        <f t="shared" si="9"/>
        <v>1.5408519818540465</v>
      </c>
      <c r="H39" s="46">
        <f t="shared" si="24"/>
        <v>1.8528063674866334E-2</v>
      </c>
      <c r="I39" s="47">
        <f t="shared" si="21"/>
        <v>6.6626000000000005E-2</v>
      </c>
      <c r="J39" s="37"/>
      <c r="K39" s="54" t="s">
        <v>79</v>
      </c>
      <c r="L39" s="48">
        <f t="shared" si="10"/>
        <v>6.012278886312053E-2</v>
      </c>
      <c r="M39" s="49">
        <f t="shared" si="10"/>
        <v>3.9019185211273275E-2</v>
      </c>
      <c r="N39" s="46">
        <f t="shared" si="0"/>
        <v>0</v>
      </c>
      <c r="O39" s="46">
        <f t="shared" si="11"/>
        <v>0</v>
      </c>
      <c r="P39" s="47">
        <f t="shared" si="22"/>
        <v>0</v>
      </c>
      <c r="Q39" s="40"/>
      <c r="R39" s="37"/>
      <c r="S39" s="67" t="s">
        <v>79</v>
      </c>
      <c r="T39" s="161">
        <f t="shared" ref="T39:U63" si="25">L39</f>
        <v>6.012278886312053E-2</v>
      </c>
      <c r="U39" s="67">
        <f t="shared" si="25"/>
        <v>3.9019185211273275E-2</v>
      </c>
      <c r="V39" s="165">
        <f t="shared" si="2"/>
        <v>3.9019185211273275E-2</v>
      </c>
      <c r="W39" s="67">
        <f t="shared" si="12"/>
        <v>0.64899160449969984</v>
      </c>
      <c r="X39" s="67">
        <f t="shared" si="3"/>
        <v>-0.35100839550030016</v>
      </c>
      <c r="Y39" s="67">
        <f t="shared" si="13"/>
        <v>1.3510083955003003</v>
      </c>
      <c r="Z39" s="67">
        <f t="shared" si="4"/>
        <v>1.2024557772624107E-2</v>
      </c>
      <c r="AA39" s="67">
        <f t="shared" si="14"/>
        <v>1.6245278502993558E-2</v>
      </c>
      <c r="AB39" s="67">
        <f t="shared" si="23"/>
        <v>4.8098231090496421E-2</v>
      </c>
      <c r="AC39" s="68">
        <f t="shared" si="5"/>
        <v>6.4343999999999998E-2</v>
      </c>
      <c r="AD39" s="143"/>
      <c r="AE39" s="54" t="s">
        <v>79</v>
      </c>
      <c r="AF39" s="55">
        <f t="shared" si="15"/>
        <v>6.6626000000000005E-2</v>
      </c>
      <c r="AG39" s="56">
        <f t="shared" si="16"/>
        <v>0</v>
      </c>
      <c r="AH39" s="56">
        <f t="shared" si="17"/>
        <v>6.4343999999999998E-2</v>
      </c>
      <c r="AI39" s="57">
        <f t="shared" si="18"/>
        <v>0.13097</v>
      </c>
      <c r="AJ39" s="46">
        <f t="shared" si="19"/>
        <v>8.2399157448639737E-2</v>
      </c>
      <c r="AK39" s="44">
        <f t="shared" si="20"/>
        <v>983151891.83356857</v>
      </c>
    </row>
    <row r="40" spans="1:37" ht="18" customHeight="1" x14ac:dyDescent="0.2">
      <c r="A40" s="54" t="s">
        <v>80</v>
      </c>
      <c r="B40" s="33">
        <f>'Self-Suff'!L41</f>
        <v>3.6945747959472454E-2</v>
      </c>
      <c r="C40" s="34">
        <f>Resources!L40</f>
        <v>4.0362905500949411E-2</v>
      </c>
      <c r="D40" s="46">
        <f t="shared" si="6"/>
        <v>0</v>
      </c>
      <c r="E40" s="46">
        <f t="shared" si="7"/>
        <v>0</v>
      </c>
      <c r="F40" s="46">
        <f t="shared" si="8"/>
        <v>0</v>
      </c>
      <c r="G40" s="46">
        <f t="shared" si="9"/>
        <v>0</v>
      </c>
      <c r="H40" s="46">
        <f t="shared" si="24"/>
        <v>0</v>
      </c>
      <c r="I40" s="47">
        <f t="shared" si="21"/>
        <v>0</v>
      </c>
      <c r="J40" s="37"/>
      <c r="K40" s="54" t="s">
        <v>80</v>
      </c>
      <c r="L40" s="48">
        <f t="shared" ref="L40:M63" si="26">B40</f>
        <v>3.6945747959472454E-2</v>
      </c>
      <c r="M40" s="49">
        <f t="shared" si="26"/>
        <v>4.0362905500949411E-2</v>
      </c>
      <c r="N40" s="46">
        <f t="shared" si="0"/>
        <v>0</v>
      </c>
      <c r="O40" s="46">
        <f t="shared" si="11"/>
        <v>0</v>
      </c>
      <c r="P40" s="47">
        <f t="shared" si="22"/>
        <v>0</v>
      </c>
      <c r="Q40" s="40"/>
      <c r="R40" s="37"/>
      <c r="S40" s="67" t="s">
        <v>80</v>
      </c>
      <c r="T40" s="161">
        <f t="shared" si="25"/>
        <v>3.6945747959472454E-2</v>
      </c>
      <c r="U40" s="67">
        <f t="shared" si="25"/>
        <v>4.0362905500949411E-2</v>
      </c>
      <c r="V40" s="165">
        <f t="shared" si="2"/>
        <v>4.0362905500949411E-2</v>
      </c>
      <c r="W40" s="67">
        <f t="shared" si="12"/>
        <v>1.0924912264660442</v>
      </c>
      <c r="X40" s="67">
        <f t="shared" si="3"/>
        <v>9.2491226466044241E-2</v>
      </c>
      <c r="Y40" s="67">
        <f t="shared" si="13"/>
        <v>0.90750877353395576</v>
      </c>
      <c r="Z40" s="67">
        <f t="shared" si="4"/>
        <v>7.3891495918944911E-3</v>
      </c>
      <c r="AA40" s="67">
        <f t="shared" si="14"/>
        <v>6.7057180835990993E-3</v>
      </c>
      <c r="AB40" s="67">
        <f t="shared" si="23"/>
        <v>2.9556598367577964E-2</v>
      </c>
      <c r="AC40" s="68">
        <f t="shared" si="5"/>
        <v>3.6262000000000003E-2</v>
      </c>
      <c r="AD40" s="143"/>
      <c r="AE40" s="54" t="s">
        <v>80</v>
      </c>
      <c r="AF40" s="55">
        <f t="shared" si="15"/>
        <v>0</v>
      </c>
      <c r="AG40" s="56">
        <f t="shared" si="16"/>
        <v>0</v>
      </c>
      <c r="AH40" s="56">
        <f t="shared" si="17"/>
        <v>3.6262000000000003E-2</v>
      </c>
      <c r="AI40" s="57">
        <f t="shared" si="18"/>
        <v>3.6262000000000003E-2</v>
      </c>
      <c r="AJ40" s="46">
        <f t="shared" si="19"/>
        <v>2.2814066178533821E-2</v>
      </c>
      <c r="AK40" s="44">
        <f t="shared" si="20"/>
        <v>272207787.29227203</v>
      </c>
    </row>
    <row r="41" spans="1:37" ht="18" customHeight="1" x14ac:dyDescent="0.2">
      <c r="A41" s="54" t="s">
        <v>81</v>
      </c>
      <c r="B41" s="33">
        <f>'Self-Suff'!L42</f>
        <v>1.3757138372751407E-3</v>
      </c>
      <c r="C41" s="34">
        <f>Resources!L41</f>
        <v>1.3812260629820735E-3</v>
      </c>
      <c r="D41" s="46">
        <f t="shared" si="6"/>
        <v>0</v>
      </c>
      <c r="E41" s="46">
        <f t="shared" si="7"/>
        <v>0</v>
      </c>
      <c r="F41" s="46">
        <f t="shared" si="8"/>
        <v>0</v>
      </c>
      <c r="G41" s="46">
        <f t="shared" si="9"/>
        <v>0</v>
      </c>
      <c r="H41" s="46">
        <f t="shared" si="24"/>
        <v>0</v>
      </c>
      <c r="I41" s="47">
        <f t="shared" si="21"/>
        <v>0</v>
      </c>
      <c r="J41" s="37"/>
      <c r="K41" s="54" t="s">
        <v>81</v>
      </c>
      <c r="L41" s="48">
        <f t="shared" si="26"/>
        <v>1.3757138372751407E-3</v>
      </c>
      <c r="M41" s="49">
        <f t="shared" si="26"/>
        <v>1.3812260629820735E-3</v>
      </c>
      <c r="N41" s="46">
        <f t="shared" si="0"/>
        <v>0</v>
      </c>
      <c r="O41" s="46">
        <f t="shared" si="11"/>
        <v>0</v>
      </c>
      <c r="P41" s="47">
        <f t="shared" si="22"/>
        <v>0</v>
      </c>
      <c r="Q41" s="40"/>
      <c r="R41" s="37"/>
      <c r="S41" s="67" t="s">
        <v>81</v>
      </c>
      <c r="T41" s="161">
        <f t="shared" si="25"/>
        <v>1.3757138372751407E-3</v>
      </c>
      <c r="U41" s="67">
        <f t="shared" si="25"/>
        <v>1.3812260629820735E-3</v>
      </c>
      <c r="V41" s="165">
        <f t="shared" si="2"/>
        <v>1.3812260629820735E-3</v>
      </c>
      <c r="W41" s="67">
        <f t="shared" si="12"/>
        <v>1.0040068112695957</v>
      </c>
      <c r="X41" s="67">
        <f t="shared" si="3"/>
        <v>4.0068112695956781E-3</v>
      </c>
      <c r="Y41" s="67">
        <f t="shared" si="13"/>
        <v>0.99599318873040432</v>
      </c>
      <c r="Z41" s="67">
        <f t="shared" si="4"/>
        <v>2.7514276745502816E-4</v>
      </c>
      <c r="AA41" s="67">
        <f t="shared" si="14"/>
        <v>2.7404032231364162E-4</v>
      </c>
      <c r="AB41" s="67">
        <f t="shared" si="23"/>
        <v>1.1005710698201126E-3</v>
      </c>
      <c r="AC41" s="68">
        <f t="shared" si="5"/>
        <v>1.3749999999999999E-3</v>
      </c>
      <c r="AD41" s="143"/>
      <c r="AE41" s="54" t="s">
        <v>81</v>
      </c>
      <c r="AF41" s="55">
        <f t="shared" si="15"/>
        <v>0</v>
      </c>
      <c r="AG41" s="56">
        <f t="shared" si="16"/>
        <v>0</v>
      </c>
      <c r="AH41" s="56">
        <f t="shared" si="17"/>
        <v>1.3749999999999999E-3</v>
      </c>
      <c r="AI41" s="57">
        <f t="shared" si="18"/>
        <v>1.3749999999999999E-3</v>
      </c>
      <c r="AJ41" s="46">
        <f t="shared" si="19"/>
        <v>8.6507476133373766E-4</v>
      </c>
      <c r="AK41" s="44">
        <f t="shared" si="20"/>
        <v>10321706.125610113</v>
      </c>
    </row>
    <row r="42" spans="1:37" ht="18" customHeight="1" x14ac:dyDescent="0.2">
      <c r="A42" s="54" t="s">
        <v>82</v>
      </c>
      <c r="B42" s="33">
        <f>'Self-Suff'!L43</f>
        <v>5.5801459679763091E-2</v>
      </c>
      <c r="C42" s="34">
        <f>Resources!L42</f>
        <v>4.5811781575791716E-2</v>
      </c>
      <c r="D42" s="46">
        <f t="shared" si="6"/>
        <v>5.5801459679763091E-2</v>
      </c>
      <c r="E42" s="46">
        <f t="shared" si="7"/>
        <v>1.1160291935952618E-2</v>
      </c>
      <c r="F42" s="46">
        <f t="shared" si="8"/>
        <v>4.4641167743810474E-2</v>
      </c>
      <c r="G42" s="46">
        <f t="shared" si="9"/>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1"/>
        <v>0</v>
      </c>
      <c r="P42" s="47">
        <f t="shared" si="22"/>
        <v>0</v>
      </c>
      <c r="Q42" s="40"/>
      <c r="R42" s="37"/>
      <c r="S42" s="67" t="s">
        <v>82</v>
      </c>
      <c r="T42" s="161">
        <f t="shared" si="25"/>
        <v>5.5801459679763091E-2</v>
      </c>
      <c r="U42" s="67">
        <f t="shared" si="25"/>
        <v>4.5811781575791716E-2</v>
      </c>
      <c r="V42" s="165">
        <f t="shared" si="2"/>
        <v>4.5811781575791716E-2</v>
      </c>
      <c r="W42" s="67">
        <f t="shared" si="12"/>
        <v>0.82097819373721104</v>
      </c>
      <c r="X42" s="67">
        <f t="shared" si="3"/>
        <v>-0.17902180626278896</v>
      </c>
      <c r="Y42" s="67">
        <f t="shared" si="13"/>
        <v>1.1790218062627891</v>
      </c>
      <c r="Z42" s="67">
        <f t="shared" si="4"/>
        <v>1.1160291935952618E-2</v>
      </c>
      <c r="AA42" s="67">
        <f t="shared" si="14"/>
        <v>1.3158227556746895E-2</v>
      </c>
      <c r="AB42" s="67">
        <f t="shared" si="23"/>
        <v>4.4641167743810474E-2</v>
      </c>
      <c r="AC42" s="68">
        <f t="shared" si="5"/>
        <v>5.7799000000000003E-2</v>
      </c>
      <c r="AD42" s="143"/>
      <c r="AE42" s="54" t="s">
        <v>82</v>
      </c>
      <c r="AF42" s="55">
        <f t="shared" si="15"/>
        <v>5.8235000000000002E-2</v>
      </c>
      <c r="AG42" s="56">
        <f t="shared" si="16"/>
        <v>0</v>
      </c>
      <c r="AH42" s="56">
        <f t="shared" si="17"/>
        <v>5.7799000000000003E-2</v>
      </c>
      <c r="AI42" s="57">
        <f t="shared" si="18"/>
        <v>0.116034</v>
      </c>
      <c r="AJ42" s="46">
        <f t="shared" si="19"/>
        <v>7.300224353207195E-2</v>
      </c>
      <c r="AK42" s="44">
        <f t="shared" si="20"/>
        <v>871031889.87566841</v>
      </c>
    </row>
    <row r="43" spans="1:37" ht="18" customHeight="1" x14ac:dyDescent="0.2">
      <c r="A43" s="54" t="s">
        <v>83</v>
      </c>
      <c r="B43" s="33">
        <f>'Self-Suff'!L44</f>
        <v>8.0764408914998767E-2</v>
      </c>
      <c r="C43" s="34">
        <f>Resources!L43</f>
        <v>6.8969119608601123E-2</v>
      </c>
      <c r="D43" s="46">
        <f t="shared" si="6"/>
        <v>8.0764408914998767E-2</v>
      </c>
      <c r="E43" s="46">
        <f t="shared" si="7"/>
        <v>1.6152881782999753E-2</v>
      </c>
      <c r="F43" s="46">
        <f t="shared" si="8"/>
        <v>6.4611527131999011E-2</v>
      </c>
      <c r="G43" s="46">
        <f t="shared" si="9"/>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1"/>
        <v>0</v>
      </c>
      <c r="P43" s="47">
        <f t="shared" si="22"/>
        <v>0</v>
      </c>
      <c r="Q43" s="40"/>
      <c r="R43" s="37"/>
      <c r="S43" s="67" t="s">
        <v>83</v>
      </c>
      <c r="T43" s="161">
        <f t="shared" si="25"/>
        <v>8.0764408914998767E-2</v>
      </c>
      <c r="U43" s="67">
        <f t="shared" si="25"/>
        <v>6.8969119608601123E-2</v>
      </c>
      <c r="V43" s="165">
        <f t="shared" si="2"/>
        <v>6.8969119608601123E-2</v>
      </c>
      <c r="W43" s="67">
        <f t="shared" si="12"/>
        <v>0.85395436597806706</v>
      </c>
      <c r="X43" s="67">
        <f t="shared" si="3"/>
        <v>-0.14604563402193294</v>
      </c>
      <c r="Y43" s="67">
        <f t="shared" si="13"/>
        <v>1.1460456340219329</v>
      </c>
      <c r="Z43" s="67">
        <f t="shared" si="4"/>
        <v>1.6152881782999753E-2</v>
      </c>
      <c r="AA43" s="67">
        <f t="shared" si="14"/>
        <v>1.8511939644279281E-2</v>
      </c>
      <c r="AB43" s="67">
        <f t="shared" si="23"/>
        <v>6.4611527131999011E-2</v>
      </c>
      <c r="AC43" s="68">
        <f t="shared" si="5"/>
        <v>8.3123000000000002E-2</v>
      </c>
      <c r="AD43" s="143"/>
      <c r="AE43" s="54" t="s">
        <v>83</v>
      </c>
      <c r="AF43" s="55">
        <f t="shared" si="15"/>
        <v>8.3527000000000004E-2</v>
      </c>
      <c r="AG43" s="56">
        <f t="shared" si="16"/>
        <v>0</v>
      </c>
      <c r="AH43" s="56">
        <f t="shared" si="17"/>
        <v>8.3123000000000002E-2</v>
      </c>
      <c r="AI43" s="57">
        <f t="shared" si="18"/>
        <v>0.16665000000000002</v>
      </c>
      <c r="AJ43" s="46">
        <f t="shared" si="19"/>
        <v>0.10484706107364904</v>
      </c>
      <c r="AK43" s="44">
        <f t="shared" si="20"/>
        <v>1250990782.4239461</v>
      </c>
    </row>
    <row r="44" spans="1:37" ht="18" customHeight="1" x14ac:dyDescent="0.2">
      <c r="A44" s="54" t="s">
        <v>84</v>
      </c>
      <c r="B44" s="33">
        <f>'Self-Suff'!L45</f>
        <v>2.1144149086922269E-2</v>
      </c>
      <c r="C44" s="34">
        <f>Resources!L44</f>
        <v>3.2000277277978773E-2</v>
      </c>
      <c r="D44" s="46">
        <f t="shared" si="6"/>
        <v>0</v>
      </c>
      <c r="E44" s="46">
        <f t="shared" si="7"/>
        <v>0</v>
      </c>
      <c r="F44" s="46">
        <f t="shared" si="8"/>
        <v>0</v>
      </c>
      <c r="G44" s="46">
        <f t="shared" si="9"/>
        <v>0</v>
      </c>
      <c r="H44" s="46">
        <f t="shared" si="24"/>
        <v>0</v>
      </c>
      <c r="I44" s="47">
        <f t="shared" si="21"/>
        <v>0</v>
      </c>
      <c r="J44" s="37"/>
      <c r="K44" s="54" t="s">
        <v>84</v>
      </c>
      <c r="L44" s="48">
        <f t="shared" si="26"/>
        <v>2.1144149086922269E-2</v>
      </c>
      <c r="M44" s="49">
        <f t="shared" si="26"/>
        <v>3.2000277277978773E-2</v>
      </c>
      <c r="N44" s="46">
        <f t="shared" si="0"/>
        <v>0</v>
      </c>
      <c r="O44" s="46">
        <f t="shared" si="11"/>
        <v>0</v>
      </c>
      <c r="P44" s="47">
        <f t="shared" si="22"/>
        <v>0</v>
      </c>
      <c r="Q44" s="40"/>
      <c r="R44" s="37"/>
      <c r="S44" s="67" t="s">
        <v>84</v>
      </c>
      <c r="T44" s="161">
        <f t="shared" si="25"/>
        <v>2.1144149086922269E-2</v>
      </c>
      <c r="U44" s="67">
        <f t="shared" si="25"/>
        <v>3.2000277277978773E-2</v>
      </c>
      <c r="V44" s="165">
        <f t="shared" si="2"/>
        <v>3.2000277277978773E-2</v>
      </c>
      <c r="W44" s="67">
        <f t="shared" si="12"/>
        <v>1.5134341489188163</v>
      </c>
      <c r="X44" s="67">
        <f t="shared" si="3"/>
        <v>0.51343414891881634</v>
      </c>
      <c r="Y44" s="67">
        <f t="shared" si="13"/>
        <v>0.48656585108118366</v>
      </c>
      <c r="Z44" s="67">
        <f t="shared" si="4"/>
        <v>4.2288298173844543E-3</v>
      </c>
      <c r="AA44" s="67">
        <f t="shared" si="14"/>
        <v>2.0576041791731535E-3</v>
      </c>
      <c r="AB44" s="67">
        <f t="shared" si="23"/>
        <v>1.6915319269537814E-2</v>
      </c>
      <c r="AC44" s="68">
        <f t="shared" si="5"/>
        <v>1.8973E-2</v>
      </c>
      <c r="AD44" s="143"/>
      <c r="AE44" s="54" t="s">
        <v>84</v>
      </c>
      <c r="AF44" s="55">
        <f t="shared" si="15"/>
        <v>0</v>
      </c>
      <c r="AG44" s="56">
        <f t="shared" si="16"/>
        <v>0</v>
      </c>
      <c r="AH44" s="56">
        <f t="shared" si="17"/>
        <v>1.8973E-2</v>
      </c>
      <c r="AI44" s="57">
        <f t="shared" si="18"/>
        <v>1.8973E-2</v>
      </c>
      <c r="AJ44" s="46">
        <f t="shared" si="19"/>
        <v>1.1936773415843642E-2</v>
      </c>
      <c r="AK44" s="44">
        <f t="shared" si="20"/>
        <v>142424531.14269143</v>
      </c>
    </row>
    <row r="45" spans="1:37" ht="18" customHeight="1" x14ac:dyDescent="0.2">
      <c r="A45" s="54" t="s">
        <v>85</v>
      </c>
      <c r="B45" s="33">
        <f>'Self-Suff'!L46</f>
        <v>1.8744558961131766E-2</v>
      </c>
      <c r="C45" s="34">
        <f>Resources!L45</f>
        <v>1.7310135838113219E-2</v>
      </c>
      <c r="D45" s="46">
        <f t="shared" si="6"/>
        <v>1.8744558961131766E-2</v>
      </c>
      <c r="E45" s="46">
        <f t="shared" si="7"/>
        <v>3.7489117922263533E-3</v>
      </c>
      <c r="F45" s="46">
        <f t="shared" si="8"/>
        <v>1.4995647168905413E-2</v>
      </c>
      <c r="G45" s="46">
        <f t="shared" si="9"/>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1"/>
        <v>0</v>
      </c>
      <c r="P45" s="47">
        <f t="shared" si="22"/>
        <v>0</v>
      </c>
      <c r="Q45" s="40"/>
      <c r="R45" s="37"/>
      <c r="S45" s="67" t="s">
        <v>85</v>
      </c>
      <c r="T45" s="161">
        <f t="shared" si="25"/>
        <v>1.8744558961131766E-2</v>
      </c>
      <c r="U45" s="67">
        <f t="shared" si="25"/>
        <v>1.7310135838113219E-2</v>
      </c>
      <c r="V45" s="165">
        <f t="shared" si="2"/>
        <v>1.7310135838113219E-2</v>
      </c>
      <c r="W45" s="67">
        <f t="shared" si="12"/>
        <v>0.92347522681152805</v>
      </c>
      <c r="X45" s="67">
        <f t="shared" si="3"/>
        <v>-7.6524773188471951E-2</v>
      </c>
      <c r="Y45" s="67">
        <f t="shared" si="13"/>
        <v>1.076524773188472</v>
      </c>
      <c r="Z45" s="67">
        <f t="shared" si="4"/>
        <v>3.7489117922263533E-3</v>
      </c>
      <c r="AA45" s="67">
        <f t="shared" si="14"/>
        <v>4.035796416830063E-3</v>
      </c>
      <c r="AB45" s="67">
        <f t="shared" si="23"/>
        <v>1.4995647168905413E-2</v>
      </c>
      <c r="AC45" s="68">
        <f t="shared" si="5"/>
        <v>1.9030999999999999E-2</v>
      </c>
      <c r="AD45" s="143"/>
      <c r="AE45" s="54" t="s">
        <v>85</v>
      </c>
      <c r="AF45" s="55">
        <f t="shared" si="15"/>
        <v>1.9054999999999999E-2</v>
      </c>
      <c r="AG45" s="56">
        <f t="shared" si="16"/>
        <v>0</v>
      </c>
      <c r="AH45" s="56">
        <f t="shared" si="17"/>
        <v>1.9030999999999999E-2</v>
      </c>
      <c r="AI45" s="57">
        <f t="shared" si="18"/>
        <v>3.8085999999999995E-2</v>
      </c>
      <c r="AJ45" s="46">
        <f t="shared" si="19"/>
        <v>2.3961627171023077E-2</v>
      </c>
      <c r="AK45" s="44">
        <f t="shared" si="20"/>
        <v>285899999.63635403</v>
      </c>
    </row>
    <row r="46" spans="1:37" ht="18" customHeight="1" x14ac:dyDescent="0.2">
      <c r="A46" s="54" t="s">
        <v>86</v>
      </c>
      <c r="B46" s="33">
        <f>'Self-Suff'!L47</f>
        <v>6.4842308586331018E-3</v>
      </c>
      <c r="C46" s="34">
        <f>Resources!L46</f>
        <v>6.4123979022079943E-3</v>
      </c>
      <c r="D46" s="46">
        <f t="shared" si="6"/>
        <v>6.4842308586331018E-3</v>
      </c>
      <c r="E46" s="46">
        <f t="shared" si="7"/>
        <v>1.2968461717266205E-3</v>
      </c>
      <c r="F46" s="46">
        <f t="shared" si="8"/>
        <v>5.1873846869064811E-3</v>
      </c>
      <c r="G46" s="46">
        <f t="shared" si="9"/>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1"/>
        <v>0</v>
      </c>
      <c r="P46" s="47">
        <f t="shared" si="22"/>
        <v>0</v>
      </c>
      <c r="Q46" s="40"/>
      <c r="R46" s="37"/>
      <c r="S46" s="67" t="s">
        <v>86</v>
      </c>
      <c r="T46" s="161">
        <f t="shared" si="25"/>
        <v>6.4842308586331018E-3</v>
      </c>
      <c r="U46" s="67">
        <f t="shared" si="25"/>
        <v>6.4123979022079943E-3</v>
      </c>
      <c r="V46" s="165">
        <f t="shared" si="2"/>
        <v>6.4123979022079943E-3</v>
      </c>
      <c r="W46" s="67">
        <f t="shared" si="12"/>
        <v>0.98892190022360649</v>
      </c>
      <c r="X46" s="67">
        <f t="shared" si="3"/>
        <v>-1.1078099776393513E-2</v>
      </c>
      <c r="Y46" s="67">
        <f t="shared" si="13"/>
        <v>1.0110780997763935</v>
      </c>
      <c r="Z46" s="67">
        <f t="shared" si="4"/>
        <v>1.2968461717266205E-3</v>
      </c>
      <c r="AA46" s="67">
        <f t="shared" si="14"/>
        <v>1.3112127630116419E-3</v>
      </c>
      <c r="AB46" s="67">
        <f t="shared" si="23"/>
        <v>5.1873846869064811E-3</v>
      </c>
      <c r="AC46" s="68">
        <f t="shared" si="5"/>
        <v>6.4989999999999996E-3</v>
      </c>
      <c r="AD46" s="143"/>
      <c r="AE46" s="54" t="s">
        <v>86</v>
      </c>
      <c r="AF46" s="55">
        <f t="shared" si="15"/>
        <v>6.4989999999999996E-3</v>
      </c>
      <c r="AG46" s="56">
        <f t="shared" si="16"/>
        <v>0</v>
      </c>
      <c r="AH46" s="56">
        <f t="shared" si="17"/>
        <v>6.4989999999999996E-3</v>
      </c>
      <c r="AI46" s="57">
        <f t="shared" si="18"/>
        <v>1.2997999999999999E-2</v>
      </c>
      <c r="AJ46" s="46">
        <f t="shared" si="19"/>
        <v>8.1776303620479437E-3</v>
      </c>
      <c r="AK46" s="44">
        <f t="shared" si="20"/>
        <v>97572026.342312917</v>
      </c>
    </row>
    <row r="47" spans="1:37" ht="18" customHeight="1" x14ac:dyDescent="0.2">
      <c r="A47" s="54" t="s">
        <v>87</v>
      </c>
      <c r="B47" s="33">
        <f>'Self-Suff'!L48</f>
        <v>1.6894904526345077E-2</v>
      </c>
      <c r="C47" s="34">
        <f>Resources!L47</f>
        <v>1.6203300616117338E-2</v>
      </c>
      <c r="D47" s="46">
        <f t="shared" si="6"/>
        <v>1.6894904526345077E-2</v>
      </c>
      <c r="E47" s="46">
        <f t="shared" si="7"/>
        <v>3.3789809052690157E-3</v>
      </c>
      <c r="F47" s="46">
        <f t="shared" si="8"/>
        <v>1.3515923621076061E-2</v>
      </c>
      <c r="G47" s="46">
        <f t="shared" si="9"/>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1"/>
        <v>0</v>
      </c>
      <c r="P47" s="47">
        <f t="shared" si="22"/>
        <v>0</v>
      </c>
      <c r="Q47" s="40"/>
      <c r="R47" s="37"/>
      <c r="S47" s="67" t="s">
        <v>87</v>
      </c>
      <c r="T47" s="161">
        <f t="shared" si="25"/>
        <v>1.6894904526345077E-2</v>
      </c>
      <c r="U47" s="67">
        <f t="shared" si="25"/>
        <v>1.6203300616117338E-2</v>
      </c>
      <c r="V47" s="165">
        <f t="shared" si="2"/>
        <v>1.6203300616117338E-2</v>
      </c>
      <c r="W47" s="67">
        <f t="shared" si="12"/>
        <v>0.95906434930429552</v>
      </c>
      <c r="X47" s="67">
        <f t="shared" si="3"/>
        <v>-4.0935650695704484E-2</v>
      </c>
      <c r="Y47" s="67">
        <f t="shared" si="13"/>
        <v>1.0409356506957046</v>
      </c>
      <c r="Z47" s="67">
        <f t="shared" si="4"/>
        <v>3.3789809052690157E-3</v>
      </c>
      <c r="AA47" s="67">
        <f t="shared" si="14"/>
        <v>3.5173016873145638E-3</v>
      </c>
      <c r="AB47" s="67">
        <f t="shared" si="23"/>
        <v>1.3515923621076061E-2</v>
      </c>
      <c r="AC47" s="68">
        <f t="shared" si="5"/>
        <v>1.7033E-2</v>
      </c>
      <c r="AD47" s="143"/>
      <c r="AE47" s="54" t="s">
        <v>87</v>
      </c>
      <c r="AF47" s="55">
        <f t="shared" si="15"/>
        <v>1.7038999999999999E-2</v>
      </c>
      <c r="AG47" s="56">
        <f t="shared" si="16"/>
        <v>0</v>
      </c>
      <c r="AH47" s="56">
        <f t="shared" si="17"/>
        <v>1.7033E-2</v>
      </c>
      <c r="AI47" s="57">
        <f t="shared" si="18"/>
        <v>3.4071999999999998E-2</v>
      </c>
      <c r="AJ47" s="46">
        <f t="shared" si="19"/>
        <v>2.1436238013209534E-2</v>
      </c>
      <c r="AK47" s="44">
        <f t="shared" si="20"/>
        <v>255768124.44493657</v>
      </c>
    </row>
    <row r="48" spans="1:37" ht="18" customHeight="1" x14ac:dyDescent="0.2">
      <c r="A48" s="54" t="s">
        <v>88</v>
      </c>
      <c r="B48" s="33">
        <f>'Self-Suff'!L49</f>
        <v>1.1522291573913148E-2</v>
      </c>
      <c r="C48" s="34">
        <f>Resources!L48</f>
        <v>1.0272809144904317E-2</v>
      </c>
      <c r="D48" s="46">
        <f t="shared" si="6"/>
        <v>1.1522291573913148E-2</v>
      </c>
      <c r="E48" s="46">
        <f t="shared" si="7"/>
        <v>2.3044583147826298E-3</v>
      </c>
      <c r="F48" s="46">
        <f t="shared" si="8"/>
        <v>9.2178332591305191E-3</v>
      </c>
      <c r="G48" s="46">
        <f t="shared" si="9"/>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1"/>
        <v>0</v>
      </c>
      <c r="P48" s="47">
        <f t="shared" si="22"/>
        <v>0</v>
      </c>
      <c r="Q48" s="40"/>
      <c r="R48" s="37"/>
      <c r="S48" s="67" t="s">
        <v>88</v>
      </c>
      <c r="T48" s="161">
        <f t="shared" si="25"/>
        <v>1.1522291573913148E-2</v>
      </c>
      <c r="U48" s="67">
        <f t="shared" si="25"/>
        <v>1.0272809144904317E-2</v>
      </c>
      <c r="V48" s="165">
        <f t="shared" si="2"/>
        <v>1.0272809144904317E-2</v>
      </c>
      <c r="W48" s="67">
        <f t="shared" si="12"/>
        <v>0.8915595547123889</v>
      </c>
      <c r="X48" s="67">
        <f t="shared" si="3"/>
        <v>-0.1084404452876111</v>
      </c>
      <c r="Y48" s="67">
        <f t="shared" si="13"/>
        <v>1.1084404452876111</v>
      </c>
      <c r="Z48" s="67">
        <f t="shared" si="4"/>
        <v>2.3044583147826298E-3</v>
      </c>
      <c r="AA48" s="67">
        <f t="shared" si="14"/>
        <v>2.5543548005843961E-3</v>
      </c>
      <c r="AB48" s="67">
        <f t="shared" si="23"/>
        <v>9.2178332591305191E-3</v>
      </c>
      <c r="AC48" s="68">
        <f t="shared" si="5"/>
        <v>1.1771999999999999E-2</v>
      </c>
      <c r="AD48" s="143"/>
      <c r="AE48" s="54" t="s">
        <v>88</v>
      </c>
      <c r="AF48" s="55">
        <f t="shared" si="15"/>
        <v>1.1802999999999999E-2</v>
      </c>
      <c r="AG48" s="56">
        <f t="shared" si="16"/>
        <v>0</v>
      </c>
      <c r="AH48" s="56">
        <f t="shared" si="17"/>
        <v>1.1771999999999999E-2</v>
      </c>
      <c r="AI48" s="57">
        <f t="shared" si="18"/>
        <v>2.3574999999999999E-2</v>
      </c>
      <c r="AJ48" s="46">
        <f t="shared" si="19"/>
        <v>1.4832099998867539E-2</v>
      </c>
      <c r="AK48" s="44">
        <f t="shared" si="20"/>
        <v>176970343.20818794</v>
      </c>
    </row>
    <row r="49" spans="1:37" ht="18" customHeight="1" x14ac:dyDescent="0.2">
      <c r="A49" s="54" t="s">
        <v>89</v>
      </c>
      <c r="B49" s="33">
        <f>'Self-Suff'!L50</f>
        <v>4.2982133710120364E-2</v>
      </c>
      <c r="C49" s="34">
        <f>Resources!L49</f>
        <v>4.2353369238825475E-2</v>
      </c>
      <c r="D49" s="46">
        <f t="shared" si="6"/>
        <v>4.2982133710120364E-2</v>
      </c>
      <c r="E49" s="46">
        <f t="shared" si="7"/>
        <v>8.5964267420240732E-3</v>
      </c>
      <c r="F49" s="46">
        <f t="shared" si="8"/>
        <v>3.4385706968096293E-2</v>
      </c>
      <c r="G49" s="46">
        <f t="shared" si="9"/>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1"/>
        <v>0</v>
      </c>
      <c r="P49" s="47">
        <f t="shared" si="22"/>
        <v>0</v>
      </c>
      <c r="Q49" s="40"/>
      <c r="R49" s="37"/>
      <c r="S49" s="67" t="s">
        <v>89</v>
      </c>
      <c r="T49" s="161">
        <f t="shared" si="25"/>
        <v>4.2982133710120364E-2</v>
      </c>
      <c r="U49" s="67">
        <f t="shared" si="25"/>
        <v>4.2353369238825475E-2</v>
      </c>
      <c r="V49" s="165">
        <f t="shared" si="2"/>
        <v>4.2353369238825475E-2</v>
      </c>
      <c r="W49" s="67">
        <f t="shared" si="12"/>
        <v>0.9853714923615613</v>
      </c>
      <c r="X49" s="67">
        <f t="shared" si="3"/>
        <v>-1.4628507638438704E-2</v>
      </c>
      <c r="Y49" s="67">
        <f t="shared" si="13"/>
        <v>1.0146285076384387</v>
      </c>
      <c r="Z49" s="67">
        <f t="shared" si="4"/>
        <v>8.5964267420240732E-3</v>
      </c>
      <c r="AA49" s="67">
        <f t="shared" si="14"/>
        <v>8.7221796362830506E-3</v>
      </c>
      <c r="AB49" s="67">
        <f t="shared" si="23"/>
        <v>3.4385706968096293E-2</v>
      </c>
      <c r="AC49" s="68">
        <f t="shared" si="5"/>
        <v>4.3108E-2</v>
      </c>
      <c r="AD49" s="143"/>
      <c r="AE49" s="54" t="s">
        <v>89</v>
      </c>
      <c r="AF49" s="55">
        <f t="shared" si="15"/>
        <v>4.3110000000000002E-2</v>
      </c>
      <c r="AG49" s="56">
        <f t="shared" si="16"/>
        <v>0</v>
      </c>
      <c r="AH49" s="56">
        <f t="shared" si="17"/>
        <v>4.3108E-2</v>
      </c>
      <c r="AI49" s="57">
        <f t="shared" si="18"/>
        <v>8.6218000000000003E-2</v>
      </c>
      <c r="AJ49" s="46">
        <f t="shared" si="19"/>
        <v>5.4243647834670693E-2</v>
      </c>
      <c r="AK49" s="44">
        <f t="shared" si="20"/>
        <v>647212260.90025663</v>
      </c>
    </row>
    <row r="50" spans="1:37" ht="18" customHeight="1" x14ac:dyDescent="0.2">
      <c r="A50" s="54" t="s">
        <v>90</v>
      </c>
      <c r="B50" s="33">
        <f>'Self-Suff'!L51</f>
        <v>6.8708232902339192E-3</v>
      </c>
      <c r="C50" s="34">
        <f>Resources!L50</f>
        <v>7.7101885590351409E-3</v>
      </c>
      <c r="D50" s="46">
        <f t="shared" si="6"/>
        <v>0</v>
      </c>
      <c r="E50" s="46">
        <f t="shared" si="7"/>
        <v>0</v>
      </c>
      <c r="F50" s="46">
        <f t="shared" si="8"/>
        <v>0</v>
      </c>
      <c r="G50" s="46">
        <f t="shared" si="9"/>
        <v>0</v>
      </c>
      <c r="H50" s="46">
        <f t="shared" si="24"/>
        <v>0</v>
      </c>
      <c r="I50" s="47">
        <f t="shared" si="21"/>
        <v>0</v>
      </c>
      <c r="J50" s="37"/>
      <c r="K50" s="54" t="s">
        <v>90</v>
      </c>
      <c r="L50" s="48">
        <f t="shared" si="26"/>
        <v>6.8708232902339192E-3</v>
      </c>
      <c r="M50" s="49">
        <f t="shared" si="26"/>
        <v>7.7101885590351409E-3</v>
      </c>
      <c r="N50" s="46">
        <f t="shared" si="0"/>
        <v>0</v>
      </c>
      <c r="O50" s="46">
        <f t="shared" si="11"/>
        <v>0</v>
      </c>
      <c r="P50" s="47">
        <f t="shared" si="22"/>
        <v>0</v>
      </c>
      <c r="Q50" s="40"/>
      <c r="R50" s="37"/>
      <c r="S50" s="67" t="s">
        <v>90</v>
      </c>
      <c r="T50" s="161">
        <f t="shared" si="25"/>
        <v>6.8708232902339192E-3</v>
      </c>
      <c r="U50" s="67">
        <f t="shared" si="25"/>
        <v>7.7101885590351409E-3</v>
      </c>
      <c r="V50" s="165">
        <f t="shared" si="2"/>
        <v>7.7101885590351409E-3</v>
      </c>
      <c r="W50" s="67">
        <f t="shared" si="12"/>
        <v>1.1221637107148836</v>
      </c>
      <c r="X50" s="67">
        <f t="shared" si="3"/>
        <v>0.12216371071488363</v>
      </c>
      <c r="Y50" s="67">
        <f t="shared" si="13"/>
        <v>0.87783628928511637</v>
      </c>
      <c r="Z50" s="67">
        <f t="shared" si="4"/>
        <v>1.3741646580467839E-3</v>
      </c>
      <c r="AA50" s="67">
        <f t="shared" si="14"/>
        <v>1.2062916042865396E-3</v>
      </c>
      <c r="AB50" s="67">
        <f t="shared" si="23"/>
        <v>5.4966586321871357E-3</v>
      </c>
      <c r="AC50" s="68">
        <f t="shared" si="5"/>
        <v>6.7029999999999998E-3</v>
      </c>
      <c r="AD50" s="143"/>
      <c r="AE50" s="54" t="s">
        <v>90</v>
      </c>
      <c r="AF50" s="55">
        <f t="shared" si="15"/>
        <v>0</v>
      </c>
      <c r="AG50" s="56">
        <f t="shared" si="16"/>
        <v>0</v>
      </c>
      <c r="AH50" s="56">
        <f t="shared" si="17"/>
        <v>6.7029999999999998E-3</v>
      </c>
      <c r="AI50" s="57">
        <f t="shared" si="18"/>
        <v>6.7029999999999998E-3</v>
      </c>
      <c r="AJ50" s="46">
        <f t="shared" si="19"/>
        <v>4.2171608183418502E-3</v>
      </c>
      <c r="AK50" s="44">
        <f t="shared" si="20"/>
        <v>50317379.025428794</v>
      </c>
    </row>
    <row r="51" spans="1:37" ht="18" customHeight="1" x14ac:dyDescent="0.2">
      <c r="A51" s="54" t="s">
        <v>91</v>
      </c>
      <c r="B51" s="33">
        <f>'Self-Suff'!L52</f>
        <v>4.5704788758985388E-3</v>
      </c>
      <c r="C51" s="34">
        <f>Resources!L51</f>
        <v>5.0802221978863164E-3</v>
      </c>
      <c r="D51" s="46">
        <f t="shared" si="6"/>
        <v>0</v>
      </c>
      <c r="E51" s="46">
        <f t="shared" si="7"/>
        <v>0</v>
      </c>
      <c r="F51" s="46">
        <f t="shared" si="8"/>
        <v>0</v>
      </c>
      <c r="G51" s="46">
        <f t="shared" si="9"/>
        <v>0</v>
      </c>
      <c r="H51" s="46">
        <f t="shared" si="24"/>
        <v>0</v>
      </c>
      <c r="I51" s="47">
        <f t="shared" si="21"/>
        <v>0</v>
      </c>
      <c r="J51" s="37"/>
      <c r="K51" s="54" t="s">
        <v>91</v>
      </c>
      <c r="L51" s="48">
        <f t="shared" si="26"/>
        <v>4.5704788758985388E-3</v>
      </c>
      <c r="M51" s="49">
        <f t="shared" si="26"/>
        <v>5.0802221978863164E-3</v>
      </c>
      <c r="N51" s="46">
        <f t="shared" si="0"/>
        <v>0</v>
      </c>
      <c r="O51" s="46">
        <f t="shared" si="11"/>
        <v>0</v>
      </c>
      <c r="P51" s="47">
        <f t="shared" si="22"/>
        <v>0</v>
      </c>
      <c r="Q51" s="40"/>
      <c r="R51" s="37"/>
      <c r="S51" s="67" t="s">
        <v>91</v>
      </c>
      <c r="T51" s="161">
        <f t="shared" si="25"/>
        <v>4.5704788758985388E-3</v>
      </c>
      <c r="U51" s="67">
        <f t="shared" si="25"/>
        <v>5.0802221978863164E-3</v>
      </c>
      <c r="V51" s="165">
        <f t="shared" si="2"/>
        <v>5.0802221978863164E-3</v>
      </c>
      <c r="W51" s="67">
        <f t="shared" si="12"/>
        <v>1.1115295214853309</v>
      </c>
      <c r="X51" s="67">
        <f t="shared" si="3"/>
        <v>0.11152952148533091</v>
      </c>
      <c r="Y51" s="67">
        <f t="shared" si="13"/>
        <v>0.88847047851466909</v>
      </c>
      <c r="Z51" s="67">
        <f t="shared" si="4"/>
        <v>9.1409577517970783E-4</v>
      </c>
      <c r="AA51" s="67">
        <f t="shared" si="14"/>
        <v>8.1214711078215237E-4</v>
      </c>
      <c r="AB51" s="67">
        <f t="shared" si="23"/>
        <v>3.6563831007188309E-3</v>
      </c>
      <c r="AC51" s="68">
        <f t="shared" si="5"/>
        <v>4.4689999999999999E-3</v>
      </c>
      <c r="AD51" s="143"/>
      <c r="AE51" s="54" t="s">
        <v>91</v>
      </c>
      <c r="AF51" s="55">
        <f t="shared" si="15"/>
        <v>0</v>
      </c>
      <c r="AG51" s="56">
        <f t="shared" si="16"/>
        <v>0</v>
      </c>
      <c r="AH51" s="56">
        <f t="shared" si="17"/>
        <v>4.4689999999999999E-3</v>
      </c>
      <c r="AI51" s="57">
        <f t="shared" si="18"/>
        <v>4.4689999999999999E-3</v>
      </c>
      <c r="AJ51" s="46">
        <f t="shared" si="19"/>
        <v>2.8116502606548902E-3</v>
      </c>
      <c r="AK51" s="44">
        <f t="shared" si="20"/>
        <v>33547421.582073893</v>
      </c>
    </row>
    <row r="52" spans="1:37" ht="18" customHeight="1" x14ac:dyDescent="0.2">
      <c r="A52" s="54" t="s">
        <v>92</v>
      </c>
      <c r="B52" s="33">
        <f>'Self-Suff'!L53</f>
        <v>7.2196190374937546E-5</v>
      </c>
      <c r="C52" s="34">
        <f>Resources!L52</f>
        <v>5.5894122507123614E-4</v>
      </c>
      <c r="D52" s="46">
        <f t="shared" si="6"/>
        <v>0</v>
      </c>
      <c r="E52" s="46">
        <f t="shared" si="7"/>
        <v>0</v>
      </c>
      <c r="F52" s="46">
        <f t="shared" si="8"/>
        <v>0</v>
      </c>
      <c r="G52" s="46">
        <f t="shared" si="9"/>
        <v>0</v>
      </c>
      <c r="H52" s="46">
        <f t="shared" si="24"/>
        <v>0</v>
      </c>
      <c r="I52" s="47">
        <f t="shared" si="21"/>
        <v>0</v>
      </c>
      <c r="J52" s="37"/>
      <c r="K52" s="54" t="s">
        <v>92</v>
      </c>
      <c r="L52" s="48">
        <f t="shared" si="26"/>
        <v>7.2196190374937546E-5</v>
      </c>
      <c r="M52" s="49">
        <f t="shared" si="26"/>
        <v>5.5894122507123614E-4</v>
      </c>
      <c r="N52" s="46">
        <f t="shared" si="0"/>
        <v>5.5894122507123614E-4</v>
      </c>
      <c r="O52" s="46">
        <f t="shared" si="11"/>
        <v>1.443923807498751E-5</v>
      </c>
      <c r="P52" s="47">
        <f t="shared" si="22"/>
        <v>5.8E-5</v>
      </c>
      <c r="Q52" s="40"/>
      <c r="R52" s="37"/>
      <c r="S52" s="67" t="s">
        <v>92</v>
      </c>
      <c r="T52" s="161">
        <f t="shared" si="25"/>
        <v>7.2196190374937546E-5</v>
      </c>
      <c r="U52" s="67">
        <f t="shared" si="25"/>
        <v>5.5894122507123614E-4</v>
      </c>
      <c r="V52" s="165">
        <f t="shared" si="2"/>
        <v>0</v>
      </c>
      <c r="W52" s="67">
        <f t="shared" si="12"/>
        <v>0</v>
      </c>
      <c r="X52" s="67">
        <f t="shared" si="3"/>
        <v>0</v>
      </c>
      <c r="Y52" s="67">
        <f t="shared" si="13"/>
        <v>0</v>
      </c>
      <c r="Z52" s="67">
        <f t="shared" si="4"/>
        <v>0</v>
      </c>
      <c r="AA52" s="67">
        <f t="shared" si="14"/>
        <v>0</v>
      </c>
      <c r="AB52" s="67">
        <f t="shared" si="23"/>
        <v>0</v>
      </c>
      <c r="AC52" s="68">
        <f t="shared" si="5"/>
        <v>0</v>
      </c>
      <c r="AD52" s="143"/>
      <c r="AE52" s="54" t="s">
        <v>92</v>
      </c>
      <c r="AF52" s="55">
        <f t="shared" si="15"/>
        <v>0</v>
      </c>
      <c r="AG52" s="56">
        <f t="shared" si="16"/>
        <v>5.8E-5</v>
      </c>
      <c r="AH52" s="56">
        <f t="shared" si="17"/>
        <v>0</v>
      </c>
      <c r="AI52" s="57">
        <f t="shared" si="18"/>
        <v>5.8E-5</v>
      </c>
      <c r="AJ52" s="46">
        <f t="shared" si="19"/>
        <v>3.6490426296259487E-5</v>
      </c>
      <c r="AK52" s="44">
        <f t="shared" si="20"/>
        <v>435388.3311166449</v>
      </c>
    </row>
    <row r="53" spans="1:37" ht="18" customHeight="1" x14ac:dyDescent="0.2">
      <c r="A53" s="54" t="s">
        <v>93</v>
      </c>
      <c r="B53" s="33">
        <f>'Self-Suff'!L54</f>
        <v>1.1318290532635422E-3</v>
      </c>
      <c r="C53" s="34">
        <f>Resources!L53</f>
        <v>1.6581769841231306E-3</v>
      </c>
      <c r="D53" s="46">
        <f t="shared" si="6"/>
        <v>0</v>
      </c>
      <c r="E53" s="46">
        <f t="shared" si="7"/>
        <v>0</v>
      </c>
      <c r="F53" s="46">
        <f t="shared" si="8"/>
        <v>0</v>
      </c>
      <c r="G53" s="46">
        <f t="shared" si="9"/>
        <v>0</v>
      </c>
      <c r="H53" s="46">
        <f t="shared" si="24"/>
        <v>0</v>
      </c>
      <c r="I53" s="47">
        <f t="shared" si="21"/>
        <v>0</v>
      </c>
      <c r="J53" s="37"/>
      <c r="K53" s="54" t="s">
        <v>93</v>
      </c>
      <c r="L53" s="48">
        <f t="shared" si="26"/>
        <v>1.1318290532635422E-3</v>
      </c>
      <c r="M53" s="49">
        <f t="shared" si="26"/>
        <v>1.6581769841231306E-3</v>
      </c>
      <c r="N53" s="46">
        <f t="shared" si="0"/>
        <v>0</v>
      </c>
      <c r="O53" s="46">
        <f t="shared" si="11"/>
        <v>0</v>
      </c>
      <c r="P53" s="47">
        <f t="shared" si="22"/>
        <v>0</v>
      </c>
      <c r="Q53" s="40"/>
      <c r="R53" s="37"/>
      <c r="S53" s="67" t="s">
        <v>93</v>
      </c>
      <c r="T53" s="161">
        <f t="shared" si="25"/>
        <v>1.1318290532635422E-3</v>
      </c>
      <c r="U53" s="67">
        <f t="shared" si="25"/>
        <v>1.6581769841231306E-3</v>
      </c>
      <c r="V53" s="165">
        <f t="shared" si="2"/>
        <v>1.6581769841231306E-3</v>
      </c>
      <c r="W53" s="67">
        <f t="shared" si="12"/>
        <v>1.4650418977511706</v>
      </c>
      <c r="X53" s="67">
        <f t="shared" si="3"/>
        <v>0.46504189775117055</v>
      </c>
      <c r="Y53" s="67">
        <f t="shared" si="13"/>
        <v>0.53495810224882945</v>
      </c>
      <c r="Z53" s="67">
        <f t="shared" si="4"/>
        <v>2.2636581065270845E-4</v>
      </c>
      <c r="AA53" s="67">
        <f t="shared" si="14"/>
        <v>1.2109622448079077E-4</v>
      </c>
      <c r="AB53" s="67">
        <f t="shared" si="23"/>
        <v>9.0546324261083378E-4</v>
      </c>
      <c r="AC53" s="68">
        <f t="shared" si="5"/>
        <v>1.0269999999999999E-3</v>
      </c>
      <c r="AD53" s="143"/>
      <c r="AE53" s="54" t="s">
        <v>93</v>
      </c>
      <c r="AF53" s="55">
        <f t="shared" si="15"/>
        <v>0</v>
      </c>
      <c r="AG53" s="56">
        <f t="shared" si="16"/>
        <v>0</v>
      </c>
      <c r="AH53" s="56">
        <f t="shared" si="17"/>
        <v>1.0269999999999999E-3</v>
      </c>
      <c r="AI53" s="57">
        <f t="shared" si="18"/>
        <v>1.0269999999999999E-3</v>
      </c>
      <c r="AJ53" s="46">
        <f t="shared" si="19"/>
        <v>6.4613220355618081E-4</v>
      </c>
      <c r="AK53" s="44">
        <f t="shared" si="20"/>
        <v>7709376.1389102452</v>
      </c>
    </row>
    <row r="54" spans="1:37" ht="18" customHeight="1" x14ac:dyDescent="0.2">
      <c r="A54" s="54" t="s">
        <v>94</v>
      </c>
      <c r="B54" s="33">
        <f>'Self-Suff'!L55</f>
        <v>9.4321153275013416E-3</v>
      </c>
      <c r="C54" s="34">
        <f>Resources!L54</f>
        <v>1.0135560263142905E-2</v>
      </c>
      <c r="D54" s="46">
        <f t="shared" si="6"/>
        <v>0</v>
      </c>
      <c r="E54" s="46">
        <f t="shared" si="7"/>
        <v>0</v>
      </c>
      <c r="F54" s="46">
        <f t="shared" si="8"/>
        <v>0</v>
      </c>
      <c r="G54" s="46">
        <f t="shared" si="9"/>
        <v>0</v>
      </c>
      <c r="H54" s="46">
        <f t="shared" si="24"/>
        <v>0</v>
      </c>
      <c r="I54" s="47">
        <f t="shared" si="21"/>
        <v>0</v>
      </c>
      <c r="J54" s="37"/>
      <c r="K54" s="54" t="s">
        <v>94</v>
      </c>
      <c r="L54" s="48">
        <f t="shared" si="26"/>
        <v>9.4321153275013416E-3</v>
      </c>
      <c r="M54" s="49">
        <f t="shared" si="26"/>
        <v>1.0135560263142905E-2</v>
      </c>
      <c r="N54" s="46">
        <f t="shared" si="0"/>
        <v>0</v>
      </c>
      <c r="O54" s="46">
        <f t="shared" si="11"/>
        <v>0</v>
      </c>
      <c r="P54" s="47">
        <f t="shared" si="22"/>
        <v>0</v>
      </c>
      <c r="Q54" s="40"/>
      <c r="R54" s="37"/>
      <c r="S54" s="67" t="s">
        <v>94</v>
      </c>
      <c r="T54" s="161">
        <f t="shared" si="25"/>
        <v>9.4321153275013416E-3</v>
      </c>
      <c r="U54" s="67">
        <f t="shared" si="25"/>
        <v>1.0135560263142905E-2</v>
      </c>
      <c r="V54" s="165">
        <f t="shared" si="2"/>
        <v>1.0135560263142905E-2</v>
      </c>
      <c r="W54" s="67">
        <f t="shared" si="12"/>
        <v>1.0745797640525578</v>
      </c>
      <c r="X54" s="67">
        <f t="shared" si="3"/>
        <v>7.457976405255784E-2</v>
      </c>
      <c r="Y54" s="67">
        <f t="shared" si="13"/>
        <v>0.92542023594744216</v>
      </c>
      <c r="Z54" s="67">
        <f t="shared" si="4"/>
        <v>1.8864230655002683E-3</v>
      </c>
      <c r="AA54" s="67">
        <f t="shared" si="14"/>
        <v>1.7457340783719555E-3</v>
      </c>
      <c r="AB54" s="67">
        <f t="shared" si="23"/>
        <v>7.5456922620010733E-3</v>
      </c>
      <c r="AC54" s="68">
        <f t="shared" si="5"/>
        <v>9.2910000000000006E-3</v>
      </c>
      <c r="AD54" s="143"/>
      <c r="AE54" s="54" t="s">
        <v>94</v>
      </c>
      <c r="AF54" s="55">
        <f t="shared" si="15"/>
        <v>0</v>
      </c>
      <c r="AG54" s="56">
        <f t="shared" si="16"/>
        <v>0</v>
      </c>
      <c r="AH54" s="56">
        <f t="shared" si="17"/>
        <v>9.2910000000000006E-3</v>
      </c>
      <c r="AI54" s="57">
        <f t="shared" si="18"/>
        <v>9.2910000000000006E-3</v>
      </c>
      <c r="AJ54" s="46">
        <f t="shared" si="19"/>
        <v>5.8453888054921877E-3</v>
      </c>
      <c r="AK54" s="44">
        <f t="shared" si="20"/>
        <v>69744706.627668053</v>
      </c>
    </row>
    <row r="55" spans="1:37" ht="18" customHeight="1" x14ac:dyDescent="0.2">
      <c r="A55" s="54" t="s">
        <v>95</v>
      </c>
      <c r="B55" s="33">
        <f>'Self-Suff'!L56</f>
        <v>1.1132652439675166E-2</v>
      </c>
      <c r="C55" s="34">
        <f>Resources!L55</f>
        <v>1.0004844094319473E-2</v>
      </c>
      <c r="D55" s="46">
        <f t="shared" si="6"/>
        <v>1.1132652439675166E-2</v>
      </c>
      <c r="E55" s="46">
        <f t="shared" si="7"/>
        <v>2.2265304879350331E-3</v>
      </c>
      <c r="F55" s="46">
        <f t="shared" si="8"/>
        <v>8.9061219517401324E-3</v>
      </c>
      <c r="G55" s="46">
        <f t="shared" si="9"/>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1"/>
        <v>0</v>
      </c>
      <c r="P55" s="47">
        <f t="shared" si="22"/>
        <v>0</v>
      </c>
      <c r="Q55" s="40"/>
      <c r="R55" s="37"/>
      <c r="S55" s="67" t="s">
        <v>95</v>
      </c>
      <c r="T55" s="161">
        <f t="shared" si="25"/>
        <v>1.1132652439675166E-2</v>
      </c>
      <c r="U55" s="67">
        <f t="shared" si="25"/>
        <v>1.0004844094319473E-2</v>
      </c>
      <c r="V55" s="165">
        <f t="shared" si="2"/>
        <v>1.0004844094319473E-2</v>
      </c>
      <c r="W55" s="67">
        <f t="shared" si="12"/>
        <v>0.89869365351456165</v>
      </c>
      <c r="X55" s="67">
        <f t="shared" si="3"/>
        <v>-0.10130634648543835</v>
      </c>
      <c r="Y55" s="67">
        <f t="shared" si="13"/>
        <v>1.1013063464854382</v>
      </c>
      <c r="Z55" s="67">
        <f t="shared" si="4"/>
        <v>2.2265304879350331E-3</v>
      </c>
      <c r="AA55" s="67">
        <f t="shared" si="14"/>
        <v>2.4520921570061714E-3</v>
      </c>
      <c r="AB55" s="67">
        <f t="shared" si="23"/>
        <v>8.9061219517401324E-3</v>
      </c>
      <c r="AC55" s="68">
        <f t="shared" si="5"/>
        <v>1.1358E-2</v>
      </c>
      <c r="AD55" s="143"/>
      <c r="AE55" s="54" t="s">
        <v>95</v>
      </c>
      <c r="AF55" s="55">
        <f t="shared" si="15"/>
        <v>1.1384E-2</v>
      </c>
      <c r="AG55" s="56">
        <f t="shared" si="16"/>
        <v>0</v>
      </c>
      <c r="AH55" s="56">
        <f t="shared" si="17"/>
        <v>1.1358E-2</v>
      </c>
      <c r="AI55" s="57">
        <f t="shared" si="18"/>
        <v>2.2741999999999998E-2</v>
      </c>
      <c r="AJ55" s="46">
        <f t="shared" si="19"/>
        <v>1.4308021979819537E-2</v>
      </c>
      <c r="AK55" s="44">
        <f t="shared" si="20"/>
        <v>170717265.96990925</v>
      </c>
    </row>
    <row r="56" spans="1:37" ht="18" customHeight="1" x14ac:dyDescent="0.2">
      <c r="A56" s="54" t="s">
        <v>96</v>
      </c>
      <c r="B56" s="33">
        <f>'Self-Suff'!L57</f>
        <v>1.3885532880024564E-2</v>
      </c>
      <c r="C56" s="34">
        <f>Resources!L56</f>
        <v>1.2880923283307366E-2</v>
      </c>
      <c r="D56" s="46">
        <f t="shared" si="6"/>
        <v>1.3885532880024564E-2</v>
      </c>
      <c r="E56" s="46">
        <f t="shared" si="7"/>
        <v>2.7771065760049131E-3</v>
      </c>
      <c r="F56" s="46">
        <f t="shared" si="8"/>
        <v>1.1108426304019651E-2</v>
      </c>
      <c r="G56" s="46">
        <f t="shared" si="9"/>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1"/>
        <v>0</v>
      </c>
      <c r="P56" s="47">
        <f t="shared" si="22"/>
        <v>0</v>
      </c>
      <c r="Q56" s="40"/>
      <c r="R56" s="37"/>
      <c r="S56" s="67" t="s">
        <v>96</v>
      </c>
      <c r="T56" s="161">
        <f t="shared" si="25"/>
        <v>1.3885532880024564E-2</v>
      </c>
      <c r="U56" s="67">
        <f t="shared" si="25"/>
        <v>1.2880923283307366E-2</v>
      </c>
      <c r="V56" s="165">
        <f t="shared" si="2"/>
        <v>1.2880923283307366E-2</v>
      </c>
      <c r="W56" s="67">
        <f t="shared" si="12"/>
        <v>0.92765062706650547</v>
      </c>
      <c r="X56" s="67">
        <f t="shared" si="3"/>
        <v>-7.2349372933494527E-2</v>
      </c>
      <c r="Y56" s="67">
        <f t="shared" si="13"/>
        <v>1.0723493729334945</v>
      </c>
      <c r="Z56" s="67">
        <f t="shared" si="4"/>
        <v>2.7771065760049131E-3</v>
      </c>
      <c r="AA56" s="67">
        <f t="shared" si="14"/>
        <v>2.9780284953483528E-3</v>
      </c>
      <c r="AB56" s="67">
        <f t="shared" si="23"/>
        <v>1.1108426304019651E-2</v>
      </c>
      <c r="AC56" s="68">
        <f t="shared" si="5"/>
        <v>1.4086E-2</v>
      </c>
      <c r="AD56" s="143"/>
      <c r="AE56" s="54" t="s">
        <v>96</v>
      </c>
      <c r="AF56" s="55">
        <f t="shared" si="15"/>
        <v>1.4102E-2</v>
      </c>
      <c r="AG56" s="56">
        <f t="shared" si="16"/>
        <v>0</v>
      </c>
      <c r="AH56" s="56">
        <f t="shared" si="17"/>
        <v>1.4086E-2</v>
      </c>
      <c r="AI56" s="57">
        <f t="shared" si="18"/>
        <v>2.8187999999999998E-2</v>
      </c>
      <c r="AJ56" s="46">
        <f t="shared" si="19"/>
        <v>1.7734347179982107E-2</v>
      </c>
      <c r="AK56" s="44">
        <f t="shared" si="20"/>
        <v>211598728.92268938</v>
      </c>
    </row>
    <row r="57" spans="1:37" ht="18" customHeight="1" x14ac:dyDescent="0.2">
      <c r="A57" s="54" t="s">
        <v>97</v>
      </c>
      <c r="B57" s="33">
        <f>'Self-Suff'!L58</f>
        <v>3.117952557180185E-3</v>
      </c>
      <c r="C57" s="34">
        <f>Resources!L58</f>
        <v>1.9382460567008947E-3</v>
      </c>
      <c r="D57" s="46">
        <f t="shared" si="6"/>
        <v>3.117952557180185E-3</v>
      </c>
      <c r="E57" s="46">
        <f t="shared" si="7"/>
        <v>6.2359051143603701E-4</v>
      </c>
      <c r="F57" s="46">
        <f t="shared" si="8"/>
        <v>2.494362045744148E-3</v>
      </c>
      <c r="G57" s="46">
        <f t="shared" si="9"/>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1"/>
        <v>0</v>
      </c>
      <c r="P57" s="47">
        <f t="shared" si="22"/>
        <v>0</v>
      </c>
      <c r="Q57" s="40"/>
      <c r="R57" s="37"/>
      <c r="S57" s="67" t="s">
        <v>97</v>
      </c>
      <c r="T57" s="161">
        <f t="shared" si="25"/>
        <v>3.117952557180185E-3</v>
      </c>
      <c r="U57" s="67">
        <f t="shared" si="25"/>
        <v>1.9382460567008947E-3</v>
      </c>
      <c r="V57" s="165">
        <f t="shared" si="2"/>
        <v>1.9382460567008947E-3</v>
      </c>
      <c r="W57" s="67">
        <f t="shared" si="12"/>
        <v>0.62164065076532349</v>
      </c>
      <c r="X57" s="67">
        <f t="shared" si="3"/>
        <v>-0.37835934923467651</v>
      </c>
      <c r="Y57" s="67">
        <f t="shared" si="13"/>
        <v>1.3783593492346764</v>
      </c>
      <c r="Z57" s="67">
        <f t="shared" si="4"/>
        <v>6.2359051143603701E-4</v>
      </c>
      <c r="AA57" s="67">
        <f t="shared" si="14"/>
        <v>8.5953181153189504E-4</v>
      </c>
      <c r="AB57" s="67">
        <f t="shared" si="23"/>
        <v>2.494362045744148E-3</v>
      </c>
      <c r="AC57" s="68">
        <f t="shared" si="5"/>
        <v>3.3540000000000002E-3</v>
      </c>
      <c r="AD57" s="143"/>
      <c r="AE57" s="54" t="s">
        <v>97</v>
      </c>
      <c r="AF57" s="53">
        <f t="shared" si="15"/>
        <v>3.4970000000000001E-3</v>
      </c>
      <c r="AG57" s="53">
        <f t="shared" si="16"/>
        <v>0</v>
      </c>
      <c r="AH57" s="53">
        <f t="shared" si="17"/>
        <v>3.3540000000000002E-3</v>
      </c>
      <c r="AI57" s="46">
        <f t="shared" si="18"/>
        <v>6.8510000000000003E-3</v>
      </c>
      <c r="AJ57" s="46">
        <f t="shared" si="19"/>
        <v>4.3102743199254093E-3</v>
      </c>
      <c r="AK57" s="44">
        <f t="shared" si="20"/>
        <v>51428369.939312652</v>
      </c>
    </row>
    <row r="58" spans="1:37" ht="18" customHeight="1" x14ac:dyDescent="0.2">
      <c r="A58" s="54" t="s">
        <v>98</v>
      </c>
      <c r="B58" s="33">
        <f>'Self-Suff'!L59</f>
        <v>1.6441359359285238E-3</v>
      </c>
      <c r="C58" s="34">
        <f>Resources!L60</f>
        <v>8.5896221495662358E-4</v>
      </c>
      <c r="D58" s="46">
        <f t="shared" si="6"/>
        <v>1.6441359359285238E-3</v>
      </c>
      <c r="E58" s="46">
        <f t="shared" si="7"/>
        <v>3.2882718718570478E-4</v>
      </c>
      <c r="F58" s="46">
        <f t="shared" si="8"/>
        <v>1.3153087487428191E-3</v>
      </c>
      <c r="G58" s="46">
        <f t="shared" si="9"/>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1"/>
        <v>0</v>
      </c>
      <c r="P58" s="47">
        <f t="shared" si="22"/>
        <v>0</v>
      </c>
      <c r="Q58" s="40"/>
      <c r="R58" s="37"/>
      <c r="S58" s="67" t="s">
        <v>98</v>
      </c>
      <c r="T58" s="161">
        <f t="shared" si="25"/>
        <v>1.6441359359285238E-3</v>
      </c>
      <c r="U58" s="67">
        <f t="shared" si="25"/>
        <v>8.5896221495662358E-4</v>
      </c>
      <c r="V58" s="165">
        <f t="shared" si="2"/>
        <v>8.5896221495662358E-4</v>
      </c>
      <c r="W58" s="67">
        <f t="shared" si="12"/>
        <v>0.52243990061048429</v>
      </c>
      <c r="X58" s="67">
        <f t="shared" si="3"/>
        <v>-0.47756009938951571</v>
      </c>
      <c r="Y58" s="67">
        <f t="shared" si="13"/>
        <v>1.4775600993895157</v>
      </c>
      <c r="Z58" s="67">
        <f t="shared" si="4"/>
        <v>3.2882718718570478E-4</v>
      </c>
      <c r="AA58" s="67">
        <f t="shared" si="14"/>
        <v>4.8586193138008485E-4</v>
      </c>
      <c r="AB58" s="67">
        <f t="shared" si="23"/>
        <v>1.3153087487428191E-3</v>
      </c>
      <c r="AC58" s="68">
        <f t="shared" si="5"/>
        <v>1.8010000000000001E-3</v>
      </c>
      <c r="AD58" s="143"/>
      <c r="AE58" s="54" t="s">
        <v>98</v>
      </c>
      <c r="AF58" s="53">
        <f t="shared" si="15"/>
        <v>1.9449999999999999E-3</v>
      </c>
      <c r="AG58" s="53">
        <f t="shared" si="16"/>
        <v>0</v>
      </c>
      <c r="AH58" s="53">
        <f t="shared" si="17"/>
        <v>1.8010000000000001E-3</v>
      </c>
      <c r="AI58" s="46">
        <f t="shared" si="18"/>
        <v>3.7460000000000002E-3</v>
      </c>
      <c r="AJ58" s="46">
        <f t="shared" si="19"/>
        <v>2.3567782225135869E-3</v>
      </c>
      <c r="AK58" s="44">
        <f t="shared" si="20"/>
        <v>28120080.833843995</v>
      </c>
    </row>
    <row r="59" spans="1:37" ht="18" customHeight="1" x14ac:dyDescent="0.2">
      <c r="A59" s="54" t="s">
        <v>99</v>
      </c>
      <c r="B59" s="33">
        <f>'Self-Suff'!L60</f>
        <v>3.5148179655284712E-4</v>
      </c>
      <c r="C59" s="34">
        <f>Resources!L61</f>
        <v>1.424831632942479E-2</v>
      </c>
      <c r="D59" s="46">
        <f t="shared" si="6"/>
        <v>0</v>
      </c>
      <c r="E59" s="46">
        <f t="shared" si="7"/>
        <v>0</v>
      </c>
      <c r="F59" s="46">
        <f t="shared" si="8"/>
        <v>0</v>
      </c>
      <c r="G59" s="46">
        <f t="shared" si="9"/>
        <v>0</v>
      </c>
      <c r="H59" s="46">
        <f t="shared" si="24"/>
        <v>0</v>
      </c>
      <c r="I59" s="47">
        <f t="shared" si="21"/>
        <v>0</v>
      </c>
      <c r="J59" s="37"/>
      <c r="K59" s="54" t="s">
        <v>99</v>
      </c>
      <c r="L59" s="48">
        <f t="shared" si="26"/>
        <v>3.5148179655284712E-4</v>
      </c>
      <c r="M59" s="49">
        <f t="shared" si="26"/>
        <v>1.424831632942479E-2</v>
      </c>
      <c r="N59" s="46">
        <f t="shared" si="0"/>
        <v>1.424831632942479E-2</v>
      </c>
      <c r="O59" s="46">
        <f t="shared" si="11"/>
        <v>7.0296359310569422E-5</v>
      </c>
      <c r="P59" s="47">
        <f t="shared" si="22"/>
        <v>2.81E-4</v>
      </c>
      <c r="Q59" s="40"/>
      <c r="R59" s="37"/>
      <c r="S59" s="67" t="s">
        <v>99</v>
      </c>
      <c r="T59" s="161">
        <f t="shared" si="25"/>
        <v>3.5148179655284712E-4</v>
      </c>
      <c r="U59" s="67">
        <f t="shared" si="25"/>
        <v>1.424831632942479E-2</v>
      </c>
      <c r="V59" s="165">
        <f t="shared" si="2"/>
        <v>0</v>
      </c>
      <c r="W59" s="67">
        <f t="shared" si="12"/>
        <v>0</v>
      </c>
      <c r="X59" s="67">
        <f t="shared" si="3"/>
        <v>0</v>
      </c>
      <c r="Y59" s="67">
        <f t="shared" si="13"/>
        <v>0</v>
      </c>
      <c r="Z59" s="67">
        <f t="shared" si="4"/>
        <v>0</v>
      </c>
      <c r="AA59" s="67">
        <f t="shared" si="14"/>
        <v>0</v>
      </c>
      <c r="AB59" s="67">
        <f t="shared" si="23"/>
        <v>0</v>
      </c>
      <c r="AC59" s="68">
        <f t="shared" si="5"/>
        <v>0</v>
      </c>
      <c r="AD59" s="143"/>
      <c r="AE59" s="54" t="s">
        <v>99</v>
      </c>
      <c r="AF59" s="53">
        <f t="shared" si="15"/>
        <v>0</v>
      </c>
      <c r="AG59" s="53">
        <f t="shared" si="16"/>
        <v>2.81E-4</v>
      </c>
      <c r="AH59" s="53">
        <f t="shared" si="17"/>
        <v>0</v>
      </c>
      <c r="AI59" s="46">
        <f t="shared" si="18"/>
        <v>2.81E-4</v>
      </c>
      <c r="AJ59" s="46">
        <f t="shared" si="19"/>
        <v>1.767898239525675E-4</v>
      </c>
      <c r="AK59" s="44">
        <f t="shared" si="20"/>
        <v>2109381.3973065033</v>
      </c>
    </row>
    <row r="60" spans="1:37" ht="18" customHeight="1" x14ac:dyDescent="0.2">
      <c r="A60" s="54" t="s">
        <v>100</v>
      </c>
      <c r="B60" s="33">
        <f>'Self-Suff'!L61</f>
        <v>1.3140271890215069E-2</v>
      </c>
      <c r="C60" s="34">
        <f>Resources!L62</f>
        <v>1.4874660437640555E-3</v>
      </c>
      <c r="D60" s="46">
        <f t="shared" si="6"/>
        <v>1.3140271890215069E-2</v>
      </c>
      <c r="E60" s="46">
        <f t="shared" si="7"/>
        <v>2.6280543780430139E-3</v>
      </c>
      <c r="F60" s="46">
        <f t="shared" si="8"/>
        <v>1.0512217512172056E-2</v>
      </c>
      <c r="G60" s="46">
        <f t="shared" si="9"/>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1"/>
        <v>0</v>
      </c>
      <c r="P60" s="47">
        <f t="shared" si="22"/>
        <v>0</v>
      </c>
      <c r="Q60" s="40"/>
      <c r="R60" s="37"/>
      <c r="S60" s="67" t="s">
        <v>100</v>
      </c>
      <c r="T60" s="161">
        <f t="shared" si="25"/>
        <v>1.3140271890215069E-2</v>
      </c>
      <c r="U60" s="67">
        <f t="shared" si="25"/>
        <v>1.4874660437640555E-3</v>
      </c>
      <c r="V60" s="165">
        <f t="shared" si="2"/>
        <v>1.4874660437640555E-3</v>
      </c>
      <c r="W60" s="67">
        <f t="shared" si="12"/>
        <v>0.11319903090222207</v>
      </c>
      <c r="X60" s="67">
        <f t="shared" si="3"/>
        <v>-0.88680096909777795</v>
      </c>
      <c r="Y60" s="67">
        <f t="shared" si="13"/>
        <v>1.8868009690977781</v>
      </c>
      <c r="Z60" s="67">
        <f t="shared" si="4"/>
        <v>2.6280543780430139E-3</v>
      </c>
      <c r="AA60" s="67">
        <f t="shared" si="14"/>
        <v>4.9586155473332174E-3</v>
      </c>
      <c r="AB60" s="67">
        <f t="shared" si="23"/>
        <v>1.0512217512172056E-2</v>
      </c>
      <c r="AC60" s="68">
        <f t="shared" si="5"/>
        <v>1.5471E-2</v>
      </c>
      <c r="AD60" s="143"/>
      <c r="AE60" s="54" t="s">
        <v>100</v>
      </c>
      <c r="AF60" s="53">
        <f t="shared" si="15"/>
        <v>3.3728000000000001E-2</v>
      </c>
      <c r="AG60" s="53">
        <f t="shared" si="16"/>
        <v>0</v>
      </c>
      <c r="AH60" s="53">
        <f t="shared" si="17"/>
        <v>1.5471E-2</v>
      </c>
      <c r="AI60" s="46">
        <f t="shared" si="18"/>
        <v>4.9199E-2</v>
      </c>
      <c r="AJ60" s="46">
        <f t="shared" si="19"/>
        <v>3.0953318678442591E-2</v>
      </c>
      <c r="AK60" s="44">
        <f t="shared" si="20"/>
        <v>369321905.21737599</v>
      </c>
    </row>
    <row r="61" spans="1:37" ht="18" customHeight="1" x14ac:dyDescent="0.2">
      <c r="A61" s="54" t="s">
        <v>101</v>
      </c>
      <c r="B61" s="33">
        <f>'Self-Suff'!L62</f>
        <v>1.2210101406293465E-3</v>
      </c>
      <c r="C61" s="34">
        <f>Resources!L63</f>
        <v>1.70944223368437E-2</v>
      </c>
      <c r="D61" s="46">
        <f t="shared" si="6"/>
        <v>0</v>
      </c>
      <c r="E61" s="46">
        <f t="shared" si="7"/>
        <v>0</v>
      </c>
      <c r="F61" s="46">
        <f t="shared" si="8"/>
        <v>0</v>
      </c>
      <c r="G61" s="46">
        <f t="shared" si="9"/>
        <v>0</v>
      </c>
      <c r="H61" s="46">
        <f t="shared" si="24"/>
        <v>0</v>
      </c>
      <c r="I61" s="47">
        <f t="shared" si="21"/>
        <v>0</v>
      </c>
      <c r="J61" s="37"/>
      <c r="K61" s="54" t="s">
        <v>101</v>
      </c>
      <c r="L61" s="48">
        <f t="shared" si="26"/>
        <v>1.2210101406293465E-3</v>
      </c>
      <c r="M61" s="49">
        <f t="shared" si="26"/>
        <v>1.70944223368437E-2</v>
      </c>
      <c r="N61" s="46">
        <f t="shared" si="0"/>
        <v>1.70944223368437E-2</v>
      </c>
      <c r="O61" s="46">
        <f t="shared" si="11"/>
        <v>2.4420202812586931E-4</v>
      </c>
      <c r="P61" s="47">
        <f t="shared" si="22"/>
        <v>9.77E-4</v>
      </c>
      <c r="Q61" s="40"/>
      <c r="R61" s="37"/>
      <c r="S61" s="67" t="s">
        <v>101</v>
      </c>
      <c r="T61" s="161">
        <f t="shared" si="25"/>
        <v>1.2210101406293465E-3</v>
      </c>
      <c r="U61" s="67">
        <f t="shared" si="25"/>
        <v>1.70944223368437E-2</v>
      </c>
      <c r="V61" s="165">
        <f t="shared" si="2"/>
        <v>0</v>
      </c>
      <c r="W61" s="67">
        <f t="shared" si="12"/>
        <v>0</v>
      </c>
      <c r="X61" s="67">
        <f t="shared" si="3"/>
        <v>0</v>
      </c>
      <c r="Y61" s="67">
        <f t="shared" si="13"/>
        <v>0</v>
      </c>
      <c r="Z61" s="67">
        <f t="shared" si="4"/>
        <v>0</v>
      </c>
      <c r="AA61" s="67">
        <f t="shared" si="14"/>
        <v>0</v>
      </c>
      <c r="AB61" s="67">
        <f t="shared" si="23"/>
        <v>0</v>
      </c>
      <c r="AC61" s="68">
        <f t="shared" si="5"/>
        <v>0</v>
      </c>
      <c r="AD61" s="143"/>
      <c r="AE61" s="54" t="s">
        <v>101</v>
      </c>
      <c r="AF61" s="55">
        <f t="shared" si="15"/>
        <v>0</v>
      </c>
      <c r="AG61" s="56">
        <f t="shared" si="16"/>
        <v>9.77E-4</v>
      </c>
      <c r="AH61" s="56">
        <f t="shared" si="17"/>
        <v>0</v>
      </c>
      <c r="AI61" s="57">
        <f t="shared" si="18"/>
        <v>9.77E-4</v>
      </c>
      <c r="AJ61" s="46">
        <f t="shared" si="19"/>
        <v>6.1467493950768135E-4</v>
      </c>
      <c r="AK61" s="44">
        <f t="shared" si="20"/>
        <v>7334041.3707062425</v>
      </c>
    </row>
    <row r="62" spans="1:37" ht="18" customHeight="1" x14ac:dyDescent="0.2">
      <c r="A62" s="54" t="s">
        <v>102</v>
      </c>
      <c r="B62" s="33">
        <f>'Self-Suff'!L63</f>
        <v>1.9643391976617429E-2</v>
      </c>
      <c r="C62" s="34">
        <f>Resources!L64</f>
        <v>4.4850151804400286E-3</v>
      </c>
      <c r="D62" s="46">
        <f t="shared" si="6"/>
        <v>1.9643391976617429E-2</v>
      </c>
      <c r="E62" s="46">
        <f t="shared" si="7"/>
        <v>3.9286783953234863E-3</v>
      </c>
      <c r="F62" s="46">
        <f t="shared" si="8"/>
        <v>1.5714713581293942E-2</v>
      </c>
      <c r="G62" s="46">
        <f t="shared" si="9"/>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1"/>
        <v>0</v>
      </c>
      <c r="P62" s="47">
        <f t="shared" si="22"/>
        <v>0</v>
      </c>
      <c r="Q62" s="40"/>
      <c r="R62" s="37"/>
      <c r="S62" s="67" t="s">
        <v>102</v>
      </c>
      <c r="T62" s="161">
        <f t="shared" si="25"/>
        <v>1.9643391976617429E-2</v>
      </c>
      <c r="U62" s="67">
        <f t="shared" si="25"/>
        <v>4.4850151804400286E-3</v>
      </c>
      <c r="V62" s="165">
        <f t="shared" si="2"/>
        <v>4.4850151804400286E-3</v>
      </c>
      <c r="W62" s="67">
        <f t="shared" si="12"/>
        <v>0.22832182882563154</v>
      </c>
      <c r="X62" s="67">
        <f t="shared" si="3"/>
        <v>-0.77167817117436843</v>
      </c>
      <c r="Y62" s="67">
        <f t="shared" si="13"/>
        <v>1.7716781711743685</v>
      </c>
      <c r="Z62" s="67">
        <f t="shared" si="4"/>
        <v>3.9286783953234863E-3</v>
      </c>
      <c r="AA62" s="67">
        <f t="shared" si="14"/>
        <v>6.9603537545589672E-3</v>
      </c>
      <c r="AB62" s="67">
        <f t="shared" si="23"/>
        <v>1.5714713581293942E-2</v>
      </c>
      <c r="AC62" s="68">
        <f t="shared" si="5"/>
        <v>2.2675000000000001E-2</v>
      </c>
      <c r="AD62" s="143"/>
      <c r="AE62" s="54" t="s">
        <v>102</v>
      </c>
      <c r="AF62" s="55">
        <f t="shared" si="15"/>
        <v>3.2920999999999999E-2</v>
      </c>
      <c r="AG62" s="56">
        <f t="shared" si="16"/>
        <v>0</v>
      </c>
      <c r="AH62" s="56">
        <f t="shared" si="17"/>
        <v>2.2675000000000001E-2</v>
      </c>
      <c r="AI62" s="57">
        <f t="shared" si="18"/>
        <v>5.5596E-2</v>
      </c>
      <c r="AJ62" s="46">
        <f t="shared" si="19"/>
        <v>3.4977961040807623E-2</v>
      </c>
      <c r="AK62" s="44">
        <f t="shared" si="20"/>
        <v>417342235.46139628</v>
      </c>
    </row>
    <row r="63" spans="1:37" ht="18" customHeight="1" x14ac:dyDescent="0.2">
      <c r="A63" s="58" t="s">
        <v>103</v>
      </c>
      <c r="B63" s="33">
        <f>'Self-Suff'!L64</f>
        <v>5.622648367795564E-3</v>
      </c>
      <c r="C63" s="34">
        <f>Resources!L57</f>
        <v>5.4033518929818116E-3</v>
      </c>
      <c r="D63" s="59">
        <f t="shared" si="6"/>
        <v>5.622648367795564E-3</v>
      </c>
      <c r="E63" s="59">
        <f t="shared" si="7"/>
        <v>1.1245296735591128E-3</v>
      </c>
      <c r="F63" s="59">
        <f t="shared" si="8"/>
        <v>4.498118694236451E-3</v>
      </c>
      <c r="G63" s="59">
        <f t="shared" si="9"/>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1"/>
        <v>0</v>
      </c>
      <c r="P63" s="47">
        <f t="shared" si="22"/>
        <v>0</v>
      </c>
      <c r="Q63" s="40"/>
      <c r="R63" s="37"/>
      <c r="S63" s="67" t="s">
        <v>103</v>
      </c>
      <c r="T63" s="161">
        <f t="shared" si="25"/>
        <v>5.622648367795564E-3</v>
      </c>
      <c r="U63" s="67">
        <f t="shared" si="25"/>
        <v>5.4033518929818116E-3</v>
      </c>
      <c r="V63" s="165">
        <f t="shared" si="2"/>
        <v>5.4033518929818116E-3</v>
      </c>
      <c r="W63" s="67">
        <f t="shared" si="12"/>
        <v>0.96099765440254081</v>
      </c>
      <c r="X63" s="67">
        <f t="shared" si="3"/>
        <v>-3.9002345597459187E-2</v>
      </c>
      <c r="Y63" s="67">
        <f t="shared" si="13"/>
        <v>1.0390023455974591</v>
      </c>
      <c r="Z63" s="67">
        <f t="shared" si="4"/>
        <v>1.1245296735591128E-3</v>
      </c>
      <c r="AA63" s="67">
        <f t="shared" si="14"/>
        <v>1.1683889685218632E-3</v>
      </c>
      <c r="AB63" s="67">
        <f t="shared" si="23"/>
        <v>4.498118694236451E-3</v>
      </c>
      <c r="AC63" s="68">
        <f t="shared" si="5"/>
        <v>5.6670000000000002E-3</v>
      </c>
      <c r="AD63" s="144"/>
      <c r="AE63" s="58" t="s">
        <v>103</v>
      </c>
      <c r="AF63" s="55">
        <f t="shared" si="15"/>
        <v>5.6680000000000003E-3</v>
      </c>
      <c r="AG63" s="56">
        <f t="shared" si="16"/>
        <v>0</v>
      </c>
      <c r="AH63" s="56">
        <f t="shared" si="17"/>
        <v>5.6670000000000002E-3</v>
      </c>
      <c r="AI63" s="65">
        <f t="shared" si="18"/>
        <v>1.1335000000000001E-2</v>
      </c>
      <c r="AJ63" s="62">
        <f t="shared" si="19"/>
        <v>7.1313617597948496E-3</v>
      </c>
      <c r="AK63" s="44">
        <f t="shared" si="20"/>
        <v>85088391.951847747</v>
      </c>
    </row>
    <row r="64" spans="1:37" ht="18" customHeight="1" x14ac:dyDescent="0.2">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161">
        <f t="shared" ref="T64:U64" si="29">SUM(T7:T63)</f>
        <v>1</v>
      </c>
      <c r="U64" s="67">
        <f t="shared" si="29"/>
        <v>0.99517877441649594</v>
      </c>
      <c r="V64" s="67"/>
      <c r="W64" s="67"/>
      <c r="X64" s="67"/>
      <c r="Y64" s="67"/>
      <c r="Z64" s="67"/>
      <c r="AA64" s="67"/>
      <c r="AB64" s="67"/>
      <c r="AC64" s="68">
        <f t="shared" ref="AC64" si="30">SUM(AC7:AC63)</f>
        <v>1.0034330000000002</v>
      </c>
      <c r="AD64" s="68"/>
      <c r="AE64" s="74" t="s">
        <v>104</v>
      </c>
      <c r="AF64" s="74"/>
      <c r="AG64" s="74"/>
      <c r="AH64" s="74"/>
      <c r="AI64" s="67">
        <f>SUM(AI7:AI63)</f>
        <v>1.5894579999999998</v>
      </c>
      <c r="AJ64" s="71">
        <f t="shared" ref="AJ64:AK64" si="31">SUM(AJ7:AJ63)</f>
        <v>1.0000000000000002</v>
      </c>
      <c r="AK64" s="75">
        <f t="shared" si="31"/>
        <v>11931577000</v>
      </c>
    </row>
    <row r="65" spans="2:37" x14ac:dyDescent="0.2">
      <c r="B65" s="33"/>
      <c r="C65" s="34"/>
    </row>
    <row r="66" spans="2:37" x14ac:dyDescent="0.2">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row>
    <row r="69" spans="2:37" x14ac:dyDescent="0.2">
      <c r="I69" s="8"/>
      <c r="J69" s="8"/>
      <c r="AC69" s="8"/>
      <c r="AD69" s="8"/>
    </row>
    <row r="70" spans="2:37" x14ac:dyDescent="0.2">
      <c r="I70" s="8"/>
      <c r="J70" s="8"/>
      <c r="AC70" s="8"/>
      <c r="AD70" s="8"/>
    </row>
    <row r="71" spans="2:37" x14ac:dyDescent="0.2">
      <c r="I71" s="8"/>
      <c r="J71" s="8"/>
      <c r="AC71" s="8"/>
      <c r="AD71" s="8"/>
    </row>
    <row r="72" spans="2:37" x14ac:dyDescent="0.2">
      <c r="I72" s="8"/>
      <c r="J72" s="8"/>
      <c r="AC72" s="8"/>
      <c r="AD72" s="8"/>
    </row>
    <row r="73" spans="2:37" x14ac:dyDescent="0.2">
      <c r="I73" s="8"/>
      <c r="J73" s="8"/>
      <c r="AC73" s="8"/>
      <c r="AD73" s="8"/>
    </row>
    <row r="74" spans="2:37" x14ac:dyDescent="0.2">
      <c r="I74" s="8"/>
      <c r="J74" s="8"/>
      <c r="AC74" s="8"/>
      <c r="AD74" s="8"/>
    </row>
    <row r="75" spans="2:37" x14ac:dyDescent="0.2">
      <c r="I75" s="8"/>
      <c r="J75" s="8"/>
      <c r="AC75" s="8"/>
      <c r="AD75" s="8"/>
    </row>
  </sheetData>
  <mergeCells count="10">
    <mergeCell ref="AF4:AI4"/>
    <mergeCell ref="A2:I2"/>
    <mergeCell ref="K2:Q2"/>
    <mergeCell ref="AE2:AK3"/>
    <mergeCell ref="A3:B3"/>
    <mergeCell ref="C3:I3"/>
    <mergeCell ref="K3:L3"/>
    <mergeCell ref="M3:Q3"/>
    <mergeCell ref="S1:AC2"/>
    <mergeCell ref="S3:AC3"/>
  </mergeCells>
  <pageMargins left="0.7" right="0.7" top="0.75" bottom="0.75" header="0.3" footer="0.3"/>
  <pageSetup scale="98" fitToHeight="0" orientation="landscape" r:id="rId1"/>
  <headerFooter>
    <oddHeader>&amp;LEnclosure 9</oddHeader>
    <oddFooter>&amp;C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5"/>
  <sheetViews>
    <sheetView view="pageLayout" topLeftCell="AE3" zoomScaleNormal="100" workbookViewId="0">
      <selection activeCell="AM10" sqref="AM10:AM63"/>
    </sheetView>
  </sheetViews>
  <sheetFormatPr defaultColWidth="11.42578125" defaultRowHeight="12.75" x14ac:dyDescent="0.2"/>
  <cols>
    <col min="1" max="1" width="13.7109375" style="5" hidden="1" customWidth="1"/>
    <col min="2" max="2" width="11.7109375" style="5" hidden="1" customWidth="1"/>
    <col min="3" max="3" width="9.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hidden="1" customWidth="1"/>
    <col min="12" max="12" width="11.7109375" style="5" hidden="1" customWidth="1"/>
    <col min="13" max="13" width="9.5703125" style="5" hidden="1" customWidth="1"/>
    <col min="14" max="14" width="12.140625" style="5" hidden="1" customWidth="1"/>
    <col min="15" max="16" width="11.7109375" style="5" hidden="1" customWidth="1"/>
    <col min="17" max="18" width="2.85546875" style="8" hidden="1" customWidth="1"/>
    <col min="19" max="19" width="13.7109375" style="8" hidden="1" customWidth="1"/>
    <col min="20" max="20" width="11.7109375" style="5" hidden="1" customWidth="1"/>
    <col min="21" max="21" width="9.5703125" style="5" hidden="1" customWidth="1"/>
    <col min="22" max="22" width="12.42578125" style="5" hidden="1" customWidth="1"/>
    <col min="23" max="23" width="11.7109375" style="5" hidden="1" customWidth="1"/>
    <col min="24" max="24" width="12.42578125" style="5" hidden="1" customWidth="1"/>
    <col min="25" max="25" width="11.7109375" style="5" hidden="1" customWidth="1"/>
    <col min="26" max="26" width="12.42578125" style="5" hidden="1" customWidth="1"/>
    <col min="27" max="27" width="11.7109375" style="5" hidden="1" customWidth="1"/>
    <col min="28" max="29" width="12.28515625" style="5" hidden="1" customWidth="1"/>
    <col min="30" max="30" width="5" style="5" hidden="1" customWidth="1"/>
    <col min="31" max="31" width="13.7109375" style="5" bestFit="1" customWidth="1"/>
    <col min="32" max="34" width="11.28515625" style="5" bestFit="1" customWidth="1"/>
    <col min="35" max="35" width="10.5703125" style="5" bestFit="1" customWidth="1"/>
    <col min="36" max="36" width="10.5703125" style="5" hidden="1" customWidth="1"/>
    <col min="37" max="37" width="15.5703125" style="5" hidden="1" customWidth="1"/>
    <col min="38" max="38" width="15.5703125" style="5" customWidth="1"/>
    <col min="39" max="16384" width="11.42578125" style="5"/>
  </cols>
  <sheetData>
    <row r="1" spans="1:40" ht="15" customHeight="1" x14ac:dyDescent="0.2"/>
    <row r="2" spans="1:40" ht="12.95" customHeight="1" x14ac:dyDescent="0.2">
      <c r="A2" s="149" t="s">
        <v>0</v>
      </c>
      <c r="B2" s="150"/>
      <c r="C2" s="150"/>
      <c r="D2" s="150"/>
      <c r="E2" s="150"/>
      <c r="F2" s="150"/>
      <c r="G2" s="150"/>
      <c r="H2" s="150"/>
      <c r="I2" s="151"/>
      <c r="J2" s="2"/>
      <c r="K2" s="152" t="s">
        <v>0</v>
      </c>
      <c r="L2" s="153"/>
      <c r="M2" s="153"/>
      <c r="N2" s="153"/>
      <c r="O2" s="153"/>
      <c r="P2" s="153"/>
      <c r="Q2" s="154"/>
      <c r="R2" s="4"/>
      <c r="S2" s="149" t="s">
        <v>0</v>
      </c>
      <c r="T2" s="150"/>
      <c r="U2" s="150"/>
      <c r="V2" s="150"/>
      <c r="W2" s="150"/>
      <c r="X2" s="150"/>
      <c r="Y2" s="150"/>
      <c r="Z2" s="150"/>
      <c r="AA2" s="150"/>
      <c r="AB2" s="150"/>
      <c r="AC2" s="151"/>
      <c r="AD2" s="148"/>
      <c r="AE2" s="217" t="s">
        <v>150</v>
      </c>
      <c r="AF2" s="217"/>
      <c r="AG2" s="217"/>
      <c r="AH2" s="217"/>
      <c r="AI2" s="217"/>
      <c r="AJ2" s="217"/>
      <c r="AK2" s="217"/>
      <c r="AL2" s="182"/>
    </row>
    <row r="3" spans="1:40" s="8" customFormat="1" ht="20.100000000000001" customHeight="1" x14ac:dyDescent="0.2">
      <c r="A3" s="218" t="s">
        <v>1</v>
      </c>
      <c r="B3" s="219"/>
      <c r="C3" s="220" t="s">
        <v>2</v>
      </c>
      <c r="D3" s="220"/>
      <c r="E3" s="220"/>
      <c r="F3" s="220"/>
      <c r="G3" s="220"/>
      <c r="H3" s="220"/>
      <c r="I3" s="220"/>
      <c r="J3" s="6"/>
      <c r="K3" s="218" t="s">
        <v>1</v>
      </c>
      <c r="L3" s="219"/>
      <c r="M3" s="214" t="s">
        <v>3</v>
      </c>
      <c r="N3" s="215"/>
      <c r="O3" s="215"/>
      <c r="P3" s="215"/>
      <c r="Q3" s="216"/>
      <c r="R3" s="7"/>
      <c r="S3" s="218" t="s">
        <v>1</v>
      </c>
      <c r="T3" s="219"/>
      <c r="U3" s="214" t="s">
        <v>4</v>
      </c>
      <c r="V3" s="215"/>
      <c r="W3" s="215"/>
      <c r="X3" s="215"/>
      <c r="Y3" s="215"/>
      <c r="Z3" s="215"/>
      <c r="AA3" s="215"/>
      <c r="AB3" s="215"/>
      <c r="AC3" s="216"/>
      <c r="AD3" s="141"/>
      <c r="AE3" s="217"/>
      <c r="AF3" s="217"/>
      <c r="AG3" s="217"/>
      <c r="AH3" s="217"/>
      <c r="AI3" s="217"/>
      <c r="AJ3" s="217"/>
      <c r="AK3" s="217"/>
      <c r="AL3" s="182"/>
    </row>
    <row r="4" spans="1:40" s="15" customFormat="1" ht="96.95" customHeight="1" x14ac:dyDescent="0.2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14" t="s">
        <v>6</v>
      </c>
      <c r="U4" s="14" t="s">
        <v>7</v>
      </c>
      <c r="V4" s="9" t="s">
        <v>17</v>
      </c>
      <c r="W4" s="9" t="s">
        <v>18</v>
      </c>
      <c r="X4" s="9" t="s">
        <v>19</v>
      </c>
      <c r="Y4" s="9" t="s">
        <v>20</v>
      </c>
      <c r="Z4" s="9" t="s">
        <v>21</v>
      </c>
      <c r="AA4" s="9" t="s">
        <v>22</v>
      </c>
      <c r="AB4" s="9" t="s">
        <v>23</v>
      </c>
      <c r="AC4" s="9" t="s">
        <v>24</v>
      </c>
      <c r="AD4" s="9"/>
      <c r="AE4" s="9" t="s">
        <v>5</v>
      </c>
      <c r="AF4" s="228" t="s">
        <v>25</v>
      </c>
      <c r="AG4" s="228"/>
      <c r="AH4" s="228"/>
      <c r="AI4" s="228"/>
      <c r="AJ4" s="9" t="s">
        <v>26</v>
      </c>
      <c r="AK4" s="9" t="s">
        <v>142</v>
      </c>
      <c r="AL4" s="10"/>
    </row>
    <row r="5" spans="1:40" s="18" customFormat="1" ht="15" customHeight="1" x14ac:dyDescent="0.2">
      <c r="A5" s="16">
        <v>1</v>
      </c>
      <c r="B5" s="17">
        <v>2</v>
      </c>
      <c r="C5" s="17">
        <v>3</v>
      </c>
      <c r="D5" s="17">
        <v>4</v>
      </c>
      <c r="E5" s="17">
        <v>5</v>
      </c>
      <c r="F5" s="17">
        <v>6</v>
      </c>
      <c r="G5" s="17">
        <v>7</v>
      </c>
      <c r="H5" s="17">
        <v>8</v>
      </c>
      <c r="I5" s="17">
        <v>9</v>
      </c>
      <c r="K5" s="16">
        <v>1</v>
      </c>
      <c r="L5" s="17">
        <v>2</v>
      </c>
      <c r="M5" s="17">
        <v>3</v>
      </c>
      <c r="N5" s="19">
        <v>4</v>
      </c>
      <c r="O5" s="19">
        <v>5</v>
      </c>
      <c r="P5" s="17">
        <v>6</v>
      </c>
      <c r="Q5" s="20"/>
      <c r="S5" s="21">
        <v>1</v>
      </c>
      <c r="T5" s="22">
        <v>2</v>
      </c>
      <c r="U5" s="22">
        <v>3</v>
      </c>
      <c r="V5" s="17">
        <v>4</v>
      </c>
      <c r="W5" s="17">
        <v>5</v>
      </c>
      <c r="X5" s="17">
        <v>6</v>
      </c>
      <c r="Y5" s="17">
        <v>7</v>
      </c>
      <c r="Z5" s="17">
        <v>8</v>
      </c>
      <c r="AA5" s="17">
        <v>9</v>
      </c>
      <c r="AB5" s="17">
        <v>10</v>
      </c>
      <c r="AC5" s="17">
        <v>11</v>
      </c>
      <c r="AD5" s="17"/>
      <c r="AE5" s="17">
        <v>1</v>
      </c>
      <c r="AF5" s="17">
        <v>2</v>
      </c>
      <c r="AG5" s="17">
        <v>3</v>
      </c>
      <c r="AH5" s="17">
        <v>4</v>
      </c>
      <c r="AI5" s="17">
        <v>5</v>
      </c>
      <c r="AJ5" s="17">
        <v>6</v>
      </c>
      <c r="AK5" s="17">
        <v>7</v>
      </c>
    </row>
    <row r="6" spans="1:40" s="8" customFormat="1" ht="15" customHeight="1" x14ac:dyDescent="0.2">
      <c r="A6" s="23"/>
      <c r="B6" s="24"/>
      <c r="C6" s="24"/>
      <c r="D6" s="24"/>
      <c r="E6" s="24" t="s">
        <v>27</v>
      </c>
      <c r="F6" s="24" t="s">
        <v>28</v>
      </c>
      <c r="G6" s="25" t="s">
        <v>29</v>
      </c>
      <c r="H6" s="25" t="s">
        <v>30</v>
      </c>
      <c r="I6" s="26" t="s">
        <v>31</v>
      </c>
      <c r="J6" s="27"/>
      <c r="K6" s="23"/>
      <c r="L6" s="24"/>
      <c r="M6" s="24"/>
      <c r="N6" s="28"/>
      <c r="O6" s="28" t="s">
        <v>32</v>
      </c>
      <c r="P6" s="29" t="s">
        <v>33</v>
      </c>
      <c r="Q6" s="30"/>
      <c r="R6" s="27"/>
      <c r="S6" s="26"/>
      <c r="T6" s="28"/>
      <c r="U6" s="28"/>
      <c r="V6" s="24"/>
      <c r="W6" s="25" t="s">
        <v>34</v>
      </c>
      <c r="X6" s="24" t="s">
        <v>35</v>
      </c>
      <c r="Y6" s="24" t="s">
        <v>36</v>
      </c>
      <c r="Z6" s="24" t="s">
        <v>37</v>
      </c>
      <c r="AA6" s="25" t="s">
        <v>38</v>
      </c>
      <c r="AB6" s="24" t="s">
        <v>39</v>
      </c>
      <c r="AC6" s="25" t="s">
        <v>40</v>
      </c>
      <c r="AD6" s="25"/>
      <c r="AE6" s="31"/>
      <c r="AF6" s="17" t="s">
        <v>41</v>
      </c>
      <c r="AG6" s="17" t="s">
        <v>42</v>
      </c>
      <c r="AH6" s="17" t="s">
        <v>43</v>
      </c>
      <c r="AI6" s="29" t="s">
        <v>44</v>
      </c>
      <c r="AJ6" s="29" t="s">
        <v>45</v>
      </c>
      <c r="AK6" s="29" t="s">
        <v>46</v>
      </c>
      <c r="AL6" s="183" t="s">
        <v>153</v>
      </c>
    </row>
    <row r="7" spans="1:40" ht="18" customHeight="1" x14ac:dyDescent="0.2">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39" t="s">
        <v>47</v>
      </c>
      <c r="T7" s="33">
        <f t="shared" ref="T7:U38" si="1">L7</f>
        <v>3.7177284663399833E-2</v>
      </c>
      <c r="U7" s="39">
        <f t="shared" si="1"/>
        <v>4.5043335261527921E-2</v>
      </c>
      <c r="V7" s="41">
        <f t="shared" ref="V7:V63" si="2">IF(N7=0,C7,0)</f>
        <v>4.5043335261527921E-2</v>
      </c>
      <c r="W7" s="35">
        <f t="shared" ref="W7:W63" si="3">IF(V7&gt;0,U7/T7,0)</f>
        <v>1.2115821709236347</v>
      </c>
      <c r="X7" s="42">
        <f t="shared" ref="X7:X63" si="4">IF(V7&gt;0,W7-1,0)</f>
        <v>0.21158217092363474</v>
      </c>
      <c r="Y7" s="42">
        <f>IF(V7&gt;0,1-X7,0)</f>
        <v>0.78841782907636526</v>
      </c>
      <c r="Z7" s="35">
        <f t="shared" ref="Z7:Z63" si="5">IF(V7&gt;0,T7*0.2,0)</f>
        <v>7.4354569326799671E-3</v>
      </c>
      <c r="AA7" s="42">
        <f>IF(V7&gt;0,Z7*Y7,0)</f>
        <v>5.8622468130543493E-3</v>
      </c>
      <c r="AB7" s="35">
        <f>IF(V7&gt;0,T7-Z7,0)</f>
        <v>2.9741827730719865E-2</v>
      </c>
      <c r="AC7" s="36">
        <f t="shared" ref="AC7:AC63" si="6">ROUND(AB7+AA7,6)</f>
        <v>3.5603999999999997E-2</v>
      </c>
      <c r="AD7" s="142"/>
      <c r="AE7" s="31" t="s">
        <v>47</v>
      </c>
      <c r="AF7" s="165">
        <f>I7</f>
        <v>0</v>
      </c>
      <c r="AG7" s="165">
        <f>P7</f>
        <v>0</v>
      </c>
      <c r="AH7" s="165">
        <f>AC7</f>
        <v>3.5603999999999997E-2</v>
      </c>
      <c r="AI7" s="67">
        <f>SUM(AF7:AH7)</f>
        <v>3.5603999999999997E-2</v>
      </c>
      <c r="AJ7" s="67">
        <f>AI7/$AI$64</f>
        <v>2.240008858365556E-2</v>
      </c>
      <c r="AK7" s="166">
        <f>AJ7*11931577000</f>
        <v>267268381.74270725</v>
      </c>
      <c r="AL7" s="184">
        <v>3</v>
      </c>
    </row>
    <row r="8" spans="1:40" ht="18" customHeight="1" x14ac:dyDescent="0.2">
      <c r="A8" s="45" t="s">
        <v>48</v>
      </c>
      <c r="B8" s="33">
        <f>'Self-Suff'!L9</f>
        <v>2.7703888450307419E-5</v>
      </c>
      <c r="C8" s="34">
        <f>Resources!L7</f>
        <v>5.0474974891914369E-4</v>
      </c>
      <c r="D8" s="46">
        <f t="shared" ref="D8:D63" si="7">IF(B8&gt;C8,B8,0)</f>
        <v>0</v>
      </c>
      <c r="E8" s="46">
        <f t="shared" ref="E8:E63" si="8">D8*0.2</f>
        <v>0</v>
      </c>
      <c r="F8" s="46">
        <f t="shared" ref="F8:F63" si="9">D8-E8</f>
        <v>0</v>
      </c>
      <c r="G8" s="46">
        <f t="shared" ref="G8:G63" si="10">IF(E8&gt;0,B8/C8,0)</f>
        <v>0</v>
      </c>
      <c r="H8" s="46">
        <f>G8*E8</f>
        <v>0</v>
      </c>
      <c r="I8" s="47">
        <f>ROUND(F8+H8,6)</f>
        <v>0</v>
      </c>
      <c r="J8" s="37"/>
      <c r="K8" s="45" t="s">
        <v>48</v>
      </c>
      <c r="L8" s="48">
        <f t="shared" ref="L8:M39" si="11">B8</f>
        <v>2.7703888450307419E-5</v>
      </c>
      <c r="M8" s="49">
        <f t="shared" si="11"/>
        <v>5.0474974891914369E-4</v>
      </c>
      <c r="N8" s="46">
        <f t="shared" si="0"/>
        <v>5.0474974891914369E-4</v>
      </c>
      <c r="O8" s="46">
        <f t="shared" ref="O8:O63" si="12">IF(N8&gt;0,0.2*L8,0)</f>
        <v>5.5407776900614841E-6</v>
      </c>
      <c r="P8" s="47">
        <f>ROUND(IF(N8&gt;0,(L8-O8),0),6)</f>
        <v>2.1999999999999999E-5</v>
      </c>
      <c r="Q8" s="40"/>
      <c r="R8" s="37"/>
      <c r="S8" s="49" t="s">
        <v>48</v>
      </c>
      <c r="T8" s="50">
        <f t="shared" si="1"/>
        <v>2.7703888450307419E-5</v>
      </c>
      <c r="U8" s="49">
        <f t="shared" si="1"/>
        <v>5.0474974891914369E-4</v>
      </c>
      <c r="V8" s="41">
        <f t="shared" si="2"/>
        <v>0</v>
      </c>
      <c r="W8" s="51">
        <f t="shared" si="3"/>
        <v>0</v>
      </c>
      <c r="X8" s="46">
        <f t="shared" si="4"/>
        <v>0</v>
      </c>
      <c r="Y8" s="46">
        <f t="shared" ref="Y8:Y63" si="13">IF(V8&gt;0,1-X8,0)</f>
        <v>0</v>
      </c>
      <c r="Z8" s="46">
        <f t="shared" si="5"/>
        <v>0</v>
      </c>
      <c r="AA8" s="46">
        <f t="shared" ref="AA8:AA63" si="14">IF(V8&gt;0,Z8*Y8,0)</f>
        <v>0</v>
      </c>
      <c r="AB8" s="46">
        <f>IF(V8&gt;0,T8-Z8,0)</f>
        <v>0</v>
      </c>
      <c r="AC8" s="47">
        <f t="shared" si="6"/>
        <v>0</v>
      </c>
      <c r="AD8" s="143"/>
      <c r="AE8" s="162" t="s">
        <v>48</v>
      </c>
      <c r="AF8" s="165">
        <f t="shared" ref="AF8:AF63" si="15">I8</f>
        <v>0</v>
      </c>
      <c r="AG8" s="165">
        <f t="shared" ref="AG8:AG63" si="16">P8</f>
        <v>2.1999999999999999E-5</v>
      </c>
      <c r="AH8" s="165">
        <f t="shared" ref="AH8:AH63" si="17">AC8</f>
        <v>0</v>
      </c>
      <c r="AI8" s="67">
        <f t="shared" ref="AI8:AI63" si="18">SUM(AF8:AH8)</f>
        <v>2.1999999999999999E-5</v>
      </c>
      <c r="AJ8" s="67">
        <f t="shared" ref="AJ8:AJ63" si="19">AI8/$AI$64</f>
        <v>1.3841196181339804E-5</v>
      </c>
      <c r="AK8" s="166">
        <f t="shared" ref="AK8:AK63" si="20">AJ8*11931577000</f>
        <v>165147.29800976184</v>
      </c>
      <c r="AL8" s="184">
        <v>2</v>
      </c>
    </row>
    <row r="9" spans="1:40" ht="18" customHeight="1" x14ac:dyDescent="0.2">
      <c r="A9" s="45" t="s">
        <v>49</v>
      </c>
      <c r="B9" s="33">
        <f>'Self-Suff'!L10</f>
        <v>8.0029261092081445E-4</v>
      </c>
      <c r="C9" s="34">
        <f>Resources!L8</f>
        <v>1.1536803525197747E-3</v>
      </c>
      <c r="D9" s="46">
        <f t="shared" si="7"/>
        <v>0</v>
      </c>
      <c r="E9" s="46">
        <f t="shared" si="8"/>
        <v>0</v>
      </c>
      <c r="F9" s="46">
        <f t="shared" si="9"/>
        <v>0</v>
      </c>
      <c r="G9" s="46">
        <f t="shared" si="10"/>
        <v>0</v>
      </c>
      <c r="H9" s="46">
        <f>G9*E9</f>
        <v>0</v>
      </c>
      <c r="I9" s="47">
        <f t="shared" ref="I9:I63" si="21">ROUND(F9+H9,6)</f>
        <v>0</v>
      </c>
      <c r="J9" s="37"/>
      <c r="K9" s="45" t="s">
        <v>49</v>
      </c>
      <c r="L9" s="48">
        <f t="shared" si="11"/>
        <v>8.0029261092081445E-4</v>
      </c>
      <c r="M9" s="49">
        <f t="shared" si="11"/>
        <v>1.1536803525197747E-3</v>
      </c>
      <c r="N9" s="46">
        <f t="shared" si="0"/>
        <v>0</v>
      </c>
      <c r="O9" s="46">
        <f t="shared" si="12"/>
        <v>0</v>
      </c>
      <c r="P9" s="47">
        <f t="shared" ref="P9:P63" si="22">ROUND(IF(N9&gt;0,(L9-O9),0),6)</f>
        <v>0</v>
      </c>
      <c r="Q9" s="40"/>
      <c r="R9" s="37"/>
      <c r="S9" s="49" t="s">
        <v>49</v>
      </c>
      <c r="T9" s="50">
        <f t="shared" si="1"/>
        <v>8.0029261092081445E-4</v>
      </c>
      <c r="U9" s="49">
        <f t="shared" si="1"/>
        <v>1.1536803525197747E-3</v>
      </c>
      <c r="V9" s="41">
        <f t="shared" si="2"/>
        <v>1.1536803525197747E-3</v>
      </c>
      <c r="W9" s="51">
        <f t="shared" si="3"/>
        <v>1.4415731655854642</v>
      </c>
      <c r="X9" s="46">
        <f t="shared" si="4"/>
        <v>0.44157316558546422</v>
      </c>
      <c r="Y9" s="46">
        <f t="shared" si="13"/>
        <v>0.55842683441453578</v>
      </c>
      <c r="Z9" s="46">
        <f t="shared" si="5"/>
        <v>1.6005852218416291E-4</v>
      </c>
      <c r="AA9" s="46">
        <f t="shared" si="14"/>
        <v>8.9380973864370847E-5</v>
      </c>
      <c r="AB9" s="46">
        <f t="shared" ref="AB9:AB63" si="23">IF(V9&gt;0,T9-Z9,0)</f>
        <v>6.4023408873665154E-4</v>
      </c>
      <c r="AC9" s="47">
        <f t="shared" si="6"/>
        <v>7.2999999999999996E-4</v>
      </c>
      <c r="AD9" s="143"/>
      <c r="AE9" s="162" t="s">
        <v>49</v>
      </c>
      <c r="AF9" s="165">
        <f t="shared" si="15"/>
        <v>0</v>
      </c>
      <c r="AG9" s="165">
        <f t="shared" si="16"/>
        <v>0</v>
      </c>
      <c r="AH9" s="165">
        <f t="shared" si="17"/>
        <v>7.2999999999999996E-4</v>
      </c>
      <c r="AI9" s="67">
        <f t="shared" si="18"/>
        <v>7.2999999999999996E-4</v>
      </c>
      <c r="AJ9" s="67">
        <f t="shared" si="19"/>
        <v>4.5927605510809349E-4</v>
      </c>
      <c r="AK9" s="166">
        <f t="shared" si="20"/>
        <v>5479887.6157784611</v>
      </c>
      <c r="AL9" s="184">
        <v>3</v>
      </c>
    </row>
    <row r="10" spans="1:40" ht="18" customHeight="1" x14ac:dyDescent="0.2">
      <c r="A10" s="54" t="s">
        <v>50</v>
      </c>
      <c r="B10" s="33">
        <f>'Self-Suff'!L11</f>
        <v>5.8267915657284593E-3</v>
      </c>
      <c r="C10" s="34">
        <f>Resources!L10</f>
        <v>7.8361740798226567E-3</v>
      </c>
      <c r="D10" s="46">
        <f t="shared" si="7"/>
        <v>0</v>
      </c>
      <c r="E10" s="46">
        <f t="shared" si="8"/>
        <v>0</v>
      </c>
      <c r="F10" s="46">
        <f t="shared" si="9"/>
        <v>0</v>
      </c>
      <c r="G10" s="46">
        <f t="shared" si="10"/>
        <v>0</v>
      </c>
      <c r="H10" s="46">
        <f t="shared" ref="H10:H63" si="24">G10*E10</f>
        <v>0</v>
      </c>
      <c r="I10" s="47">
        <f t="shared" si="21"/>
        <v>0</v>
      </c>
      <c r="J10" s="37"/>
      <c r="K10" s="54" t="s">
        <v>50</v>
      </c>
      <c r="L10" s="48">
        <f t="shared" si="11"/>
        <v>5.8267915657284593E-3</v>
      </c>
      <c r="M10" s="49">
        <f t="shared" si="11"/>
        <v>7.8361740798226567E-3</v>
      </c>
      <c r="N10" s="46">
        <f t="shared" si="0"/>
        <v>0</v>
      </c>
      <c r="O10" s="46">
        <f t="shared" si="12"/>
        <v>0</v>
      </c>
      <c r="P10" s="47">
        <f t="shared" si="22"/>
        <v>0</v>
      </c>
      <c r="Q10" s="40"/>
      <c r="R10" s="37"/>
      <c r="S10" s="49" t="s">
        <v>50</v>
      </c>
      <c r="T10" s="50">
        <f t="shared" si="1"/>
        <v>5.8267915657284593E-3</v>
      </c>
      <c r="U10" s="49">
        <f t="shared" si="1"/>
        <v>7.8361740798226567E-3</v>
      </c>
      <c r="V10" s="41">
        <f t="shared" si="2"/>
        <v>7.8361740798226567E-3</v>
      </c>
      <c r="W10" s="51">
        <f t="shared" si="3"/>
        <v>1.3448523070419778</v>
      </c>
      <c r="X10" s="46">
        <f t="shared" si="4"/>
        <v>0.34485230704197778</v>
      </c>
      <c r="Y10" s="46">
        <f t="shared" si="13"/>
        <v>0.65514769295802222</v>
      </c>
      <c r="Z10" s="46">
        <f t="shared" si="5"/>
        <v>1.1653583131456919E-3</v>
      </c>
      <c r="AA10" s="46">
        <f t="shared" si="14"/>
        <v>7.6348181032685248E-4</v>
      </c>
      <c r="AB10" s="46">
        <f t="shared" si="23"/>
        <v>4.6614332525827676E-3</v>
      </c>
      <c r="AC10" s="47">
        <f t="shared" si="6"/>
        <v>5.4250000000000001E-3</v>
      </c>
      <c r="AD10" s="143"/>
      <c r="AE10" s="31" t="s">
        <v>50</v>
      </c>
      <c r="AF10" s="165">
        <f t="shared" si="15"/>
        <v>0</v>
      </c>
      <c r="AG10" s="165">
        <f t="shared" si="16"/>
        <v>0</v>
      </c>
      <c r="AH10" s="165">
        <f t="shared" si="17"/>
        <v>5.4250000000000001E-3</v>
      </c>
      <c r="AI10" s="67">
        <f t="shared" si="18"/>
        <v>5.4250000000000001E-3</v>
      </c>
      <c r="AJ10" s="67">
        <f t="shared" si="19"/>
        <v>3.4131131492622017E-3</v>
      </c>
      <c r="AK10" s="166">
        <f t="shared" si="20"/>
        <v>40723822.350134455</v>
      </c>
      <c r="AL10" s="184">
        <v>3</v>
      </c>
      <c r="AM10" s="5">
        <v>0.57679999999999998</v>
      </c>
      <c r="AN10" s="167"/>
    </row>
    <row r="11" spans="1:40" ht="18" customHeight="1" x14ac:dyDescent="0.2">
      <c r="A11" s="54" t="s">
        <v>51</v>
      </c>
      <c r="B11" s="33">
        <f>'Self-Suff'!L12</f>
        <v>9.7521672935111531E-4</v>
      </c>
      <c r="C11" s="34">
        <f>Resources!L11</f>
        <v>1.3421970467523089E-3</v>
      </c>
      <c r="D11" s="46">
        <f t="shared" si="7"/>
        <v>0</v>
      </c>
      <c r="E11" s="46">
        <f t="shared" si="8"/>
        <v>0</v>
      </c>
      <c r="F11" s="46">
        <f t="shared" si="9"/>
        <v>0</v>
      </c>
      <c r="G11" s="46">
        <f t="shared" si="10"/>
        <v>0</v>
      </c>
      <c r="H11" s="46">
        <f t="shared" si="24"/>
        <v>0</v>
      </c>
      <c r="I11" s="47">
        <f t="shared" si="21"/>
        <v>0</v>
      </c>
      <c r="J11" s="37"/>
      <c r="K11" s="54" t="s">
        <v>51</v>
      </c>
      <c r="L11" s="48">
        <f t="shared" si="11"/>
        <v>9.7521672935111531E-4</v>
      </c>
      <c r="M11" s="49">
        <f t="shared" si="11"/>
        <v>1.3421970467523089E-3</v>
      </c>
      <c r="N11" s="46">
        <f t="shared" si="0"/>
        <v>0</v>
      </c>
      <c r="O11" s="46">
        <f t="shared" si="12"/>
        <v>0</v>
      </c>
      <c r="P11" s="47">
        <f t="shared" si="22"/>
        <v>0</v>
      </c>
      <c r="Q11" s="40"/>
      <c r="R11" s="37"/>
      <c r="S11" s="49" t="s">
        <v>51</v>
      </c>
      <c r="T11" s="50">
        <f t="shared" si="1"/>
        <v>9.7521672935111531E-4</v>
      </c>
      <c r="U11" s="49">
        <f t="shared" si="1"/>
        <v>1.3421970467523089E-3</v>
      </c>
      <c r="V11" s="41">
        <f t="shared" si="2"/>
        <v>1.3421970467523089E-3</v>
      </c>
      <c r="W11" s="51">
        <f t="shared" si="3"/>
        <v>1.376306421286859</v>
      </c>
      <c r="X11" s="46">
        <f t="shared" si="4"/>
        <v>0.37630642128685898</v>
      </c>
      <c r="Y11" s="46">
        <f t="shared" si="13"/>
        <v>0.62369357871314102</v>
      </c>
      <c r="Z11" s="46">
        <f t="shared" si="5"/>
        <v>1.9504334587022308E-4</v>
      </c>
      <c r="AA11" s="46">
        <f t="shared" si="14"/>
        <v>1.2164728238998437E-4</v>
      </c>
      <c r="AB11" s="46">
        <f t="shared" si="23"/>
        <v>7.8017338348089222E-4</v>
      </c>
      <c r="AC11" s="47">
        <f t="shared" si="6"/>
        <v>9.0200000000000002E-4</v>
      </c>
      <c r="AD11" s="143"/>
      <c r="AE11" s="31" t="s">
        <v>51</v>
      </c>
      <c r="AF11" s="165">
        <f t="shared" si="15"/>
        <v>0</v>
      </c>
      <c r="AG11" s="165">
        <f t="shared" si="16"/>
        <v>0</v>
      </c>
      <c r="AH11" s="165">
        <f t="shared" si="17"/>
        <v>9.0200000000000002E-4</v>
      </c>
      <c r="AI11" s="67">
        <f t="shared" si="18"/>
        <v>9.0200000000000002E-4</v>
      </c>
      <c r="AJ11" s="67">
        <f t="shared" si="19"/>
        <v>5.6748904343493199E-4</v>
      </c>
      <c r="AK11" s="166">
        <f t="shared" si="20"/>
        <v>6771039.2184002353</v>
      </c>
      <c r="AL11" s="184">
        <v>3</v>
      </c>
      <c r="AM11" s="5">
        <v>9.1700000000000004E-2</v>
      </c>
    </row>
    <row r="12" spans="1:40" ht="18" customHeight="1" x14ac:dyDescent="0.2">
      <c r="A12" s="54" t="s">
        <v>52</v>
      </c>
      <c r="B12" s="33">
        <f>'Self-Suff'!L13</f>
        <v>5.5615141821579279E-4</v>
      </c>
      <c r="C12" s="34">
        <f>Resources!L12</f>
        <v>1.1506299712367228E-3</v>
      </c>
      <c r="D12" s="46">
        <f t="shared" si="7"/>
        <v>0</v>
      </c>
      <c r="E12" s="46">
        <f t="shared" si="8"/>
        <v>0</v>
      </c>
      <c r="F12" s="46">
        <f t="shared" si="9"/>
        <v>0</v>
      </c>
      <c r="G12" s="46">
        <f t="shared" si="10"/>
        <v>0</v>
      </c>
      <c r="H12" s="46">
        <f t="shared" si="24"/>
        <v>0</v>
      </c>
      <c r="I12" s="47">
        <f t="shared" si="21"/>
        <v>0</v>
      </c>
      <c r="J12" s="37"/>
      <c r="K12" s="54" t="s">
        <v>52</v>
      </c>
      <c r="L12" s="48">
        <f t="shared" si="11"/>
        <v>5.5615141821579279E-4</v>
      </c>
      <c r="M12" s="49">
        <f t="shared" si="11"/>
        <v>1.1506299712367228E-3</v>
      </c>
      <c r="N12" s="46">
        <f t="shared" si="0"/>
        <v>1.1506299712367228E-3</v>
      </c>
      <c r="O12" s="46">
        <f t="shared" si="12"/>
        <v>1.1123028364315857E-4</v>
      </c>
      <c r="P12" s="47">
        <f t="shared" si="22"/>
        <v>4.4499999999999997E-4</v>
      </c>
      <c r="Q12" s="40"/>
      <c r="R12" s="37"/>
      <c r="S12" s="49" t="s">
        <v>52</v>
      </c>
      <c r="T12" s="50">
        <f t="shared" si="1"/>
        <v>5.5615141821579279E-4</v>
      </c>
      <c r="U12" s="49">
        <f t="shared" si="1"/>
        <v>1.1506299712367228E-3</v>
      </c>
      <c r="V12" s="41">
        <f t="shared" si="2"/>
        <v>0</v>
      </c>
      <c r="W12" s="51">
        <f t="shared" si="3"/>
        <v>0</v>
      </c>
      <c r="X12" s="46">
        <f t="shared" si="4"/>
        <v>0</v>
      </c>
      <c r="Y12" s="46">
        <f t="shared" si="13"/>
        <v>0</v>
      </c>
      <c r="Z12" s="46">
        <f t="shared" si="5"/>
        <v>0</v>
      </c>
      <c r="AA12" s="46">
        <f t="shared" si="14"/>
        <v>0</v>
      </c>
      <c r="AB12" s="46">
        <f t="shared" si="23"/>
        <v>0</v>
      </c>
      <c r="AC12" s="47">
        <f t="shared" si="6"/>
        <v>0</v>
      </c>
      <c r="AD12" s="143"/>
      <c r="AE12" s="31" t="s">
        <v>52</v>
      </c>
      <c r="AF12" s="165">
        <f t="shared" si="15"/>
        <v>0</v>
      </c>
      <c r="AG12" s="165">
        <f t="shared" si="16"/>
        <v>4.4499999999999997E-4</v>
      </c>
      <c r="AH12" s="165">
        <f t="shared" si="17"/>
        <v>0</v>
      </c>
      <c r="AI12" s="67">
        <f t="shared" si="18"/>
        <v>4.4499999999999997E-4</v>
      </c>
      <c r="AJ12" s="67">
        <f t="shared" si="19"/>
        <v>2.79969650031646E-4</v>
      </c>
      <c r="AK12" s="166">
        <f t="shared" si="20"/>
        <v>3340479.4370156368</v>
      </c>
      <c r="AL12" s="184">
        <v>2</v>
      </c>
    </row>
    <row r="13" spans="1:40" ht="18" customHeight="1" x14ac:dyDescent="0.2">
      <c r="A13" s="54" t="s">
        <v>53</v>
      </c>
      <c r="B13" s="33">
        <f>'Self-Suff'!L14</f>
        <v>2.4228108088997946E-2</v>
      </c>
      <c r="C13" s="34">
        <f>Resources!L13</f>
        <v>2.4153365100820379E-2</v>
      </c>
      <c r="D13" s="46">
        <f t="shared" si="7"/>
        <v>2.4228108088997946E-2</v>
      </c>
      <c r="E13" s="46">
        <f t="shared" si="8"/>
        <v>4.8456216177995897E-3</v>
      </c>
      <c r="F13" s="46">
        <f t="shared" si="9"/>
        <v>1.9382486471198355E-2</v>
      </c>
      <c r="G13" s="46">
        <f t="shared" si="10"/>
        <v>1.0030945165555845</v>
      </c>
      <c r="H13" s="46">
        <f t="shared" si="24"/>
        <v>4.8606164741179687E-3</v>
      </c>
      <c r="I13" s="47">
        <f t="shared" si="21"/>
        <v>2.4243000000000001E-2</v>
      </c>
      <c r="J13" s="37"/>
      <c r="K13" s="54" t="s">
        <v>53</v>
      </c>
      <c r="L13" s="48">
        <f t="shared" si="11"/>
        <v>2.4228108088997946E-2</v>
      </c>
      <c r="M13" s="49">
        <f t="shared" si="11"/>
        <v>2.4153365100820379E-2</v>
      </c>
      <c r="N13" s="46">
        <f t="shared" si="0"/>
        <v>0</v>
      </c>
      <c r="O13" s="46">
        <f t="shared" si="12"/>
        <v>0</v>
      </c>
      <c r="P13" s="47">
        <f t="shared" si="22"/>
        <v>0</v>
      </c>
      <c r="Q13" s="40"/>
      <c r="R13" s="37"/>
      <c r="S13" s="49" t="s">
        <v>53</v>
      </c>
      <c r="T13" s="50">
        <f t="shared" si="1"/>
        <v>2.4228108088997946E-2</v>
      </c>
      <c r="U13" s="49">
        <f t="shared" si="1"/>
        <v>2.4153365100820379E-2</v>
      </c>
      <c r="V13" s="41">
        <f t="shared" si="2"/>
        <v>2.4153365100820379E-2</v>
      </c>
      <c r="W13" s="51">
        <f t="shared" si="3"/>
        <v>0.99691502993535397</v>
      </c>
      <c r="X13" s="46">
        <f t="shared" si="4"/>
        <v>-3.084970064646031E-3</v>
      </c>
      <c r="Y13" s="46">
        <f t="shared" si="13"/>
        <v>1.003084970064646</v>
      </c>
      <c r="Z13" s="46">
        <f t="shared" si="5"/>
        <v>4.8456216177995897E-3</v>
      </c>
      <c r="AA13" s="46">
        <f t="shared" si="14"/>
        <v>4.8605702154351027E-3</v>
      </c>
      <c r="AB13" s="46">
        <f t="shared" si="23"/>
        <v>1.9382486471198355E-2</v>
      </c>
      <c r="AC13" s="47">
        <f t="shared" si="6"/>
        <v>2.4243000000000001E-2</v>
      </c>
      <c r="AD13" s="143"/>
      <c r="AE13" s="168" t="s">
        <v>53</v>
      </c>
      <c r="AF13" s="169">
        <f t="shared" si="15"/>
        <v>2.4243000000000001E-2</v>
      </c>
      <c r="AG13" s="169">
        <f t="shared" si="16"/>
        <v>0</v>
      </c>
      <c r="AH13" s="169">
        <f t="shared" si="17"/>
        <v>2.4243000000000001E-2</v>
      </c>
      <c r="AI13" s="170">
        <f t="shared" si="18"/>
        <v>4.8486000000000001E-2</v>
      </c>
      <c r="AJ13" s="67">
        <f t="shared" si="19"/>
        <v>3.0504738093110988E-2</v>
      </c>
      <c r="AK13" s="166">
        <f t="shared" si="20"/>
        <v>363969631.42278689</v>
      </c>
      <c r="AL13" s="184">
        <v>1</v>
      </c>
      <c r="AM13" s="5">
        <v>2.6221000000000001</v>
      </c>
    </row>
    <row r="14" spans="1:40" ht="18" customHeight="1" x14ac:dyDescent="0.2">
      <c r="A14" s="54" t="s">
        <v>54</v>
      </c>
      <c r="B14" s="33">
        <f>'Self-Suff'!L15</f>
        <v>6.7623457237517065E-4</v>
      </c>
      <c r="C14" s="34">
        <f>Resources!L14</f>
        <v>1.3420511828897382E-3</v>
      </c>
      <c r="D14" s="46">
        <f t="shared" si="7"/>
        <v>0</v>
      </c>
      <c r="E14" s="46">
        <f t="shared" si="8"/>
        <v>0</v>
      </c>
      <c r="F14" s="46">
        <f t="shared" si="9"/>
        <v>0</v>
      </c>
      <c r="G14" s="46">
        <f t="shared" si="10"/>
        <v>0</v>
      </c>
      <c r="H14" s="46">
        <f t="shared" si="24"/>
        <v>0</v>
      </c>
      <c r="I14" s="47">
        <f t="shared" si="21"/>
        <v>0</v>
      </c>
      <c r="J14" s="37"/>
      <c r="K14" s="54" t="s">
        <v>54</v>
      </c>
      <c r="L14" s="48">
        <f t="shared" si="11"/>
        <v>6.7623457237517065E-4</v>
      </c>
      <c r="M14" s="49">
        <f t="shared" si="11"/>
        <v>1.3420511828897382E-3</v>
      </c>
      <c r="N14" s="46">
        <f t="shared" si="0"/>
        <v>0</v>
      </c>
      <c r="O14" s="46">
        <f t="shared" si="12"/>
        <v>0</v>
      </c>
      <c r="P14" s="47">
        <f t="shared" si="22"/>
        <v>0</v>
      </c>
      <c r="Q14" s="40"/>
      <c r="R14" s="37"/>
      <c r="S14" s="49" t="s">
        <v>54</v>
      </c>
      <c r="T14" s="50">
        <f t="shared" si="1"/>
        <v>6.7623457237517065E-4</v>
      </c>
      <c r="U14" s="49">
        <f t="shared" si="1"/>
        <v>1.3420511828897382E-3</v>
      </c>
      <c r="V14" s="41">
        <f t="shared" si="2"/>
        <v>1.3420511828897382E-3</v>
      </c>
      <c r="W14" s="46">
        <f t="shared" si="3"/>
        <v>1.9845941596508272</v>
      </c>
      <c r="X14" s="46">
        <f t="shared" si="4"/>
        <v>0.98459415965082719</v>
      </c>
      <c r="Y14" s="46">
        <f t="shared" si="13"/>
        <v>1.5405840349172806E-2</v>
      </c>
      <c r="Z14" s="46">
        <f t="shared" si="5"/>
        <v>1.3524691447503413E-4</v>
      </c>
      <c r="AA14" s="46">
        <f t="shared" si="14"/>
        <v>2.0835923721206045E-6</v>
      </c>
      <c r="AB14" s="46">
        <f t="shared" si="23"/>
        <v>5.4098765790013654E-4</v>
      </c>
      <c r="AC14" s="47">
        <f t="shared" si="6"/>
        <v>5.4299999999999997E-4</v>
      </c>
      <c r="AD14" s="143"/>
      <c r="AE14" s="31" t="s">
        <v>54</v>
      </c>
      <c r="AF14" s="165">
        <f t="shared" si="15"/>
        <v>0</v>
      </c>
      <c r="AG14" s="165">
        <f t="shared" si="16"/>
        <v>0</v>
      </c>
      <c r="AH14" s="165">
        <f t="shared" si="17"/>
        <v>5.4299999999999997E-4</v>
      </c>
      <c r="AI14" s="67">
        <f t="shared" si="18"/>
        <v>5.4299999999999997E-4</v>
      </c>
      <c r="AJ14" s="67">
        <f t="shared" si="19"/>
        <v>3.4162588756670516E-4</v>
      </c>
      <c r="AK14" s="166">
        <f t="shared" si="20"/>
        <v>4076135.5826954851</v>
      </c>
      <c r="AL14" s="184">
        <v>2</v>
      </c>
    </row>
    <row r="15" spans="1:40" ht="18" customHeight="1" x14ac:dyDescent="0.2">
      <c r="A15" s="54" t="s">
        <v>55</v>
      </c>
      <c r="B15" s="33">
        <f>'Self-Suff'!L16</f>
        <v>3.7221885907859666E-3</v>
      </c>
      <c r="C15" s="34">
        <f>Resources!L15</f>
        <v>3.4605988904635276E-3</v>
      </c>
      <c r="D15" s="46">
        <f t="shared" si="7"/>
        <v>3.7221885907859666E-3</v>
      </c>
      <c r="E15" s="46">
        <f t="shared" si="8"/>
        <v>7.4443771815719336E-4</v>
      </c>
      <c r="F15" s="46">
        <f t="shared" si="9"/>
        <v>2.9777508726287734E-3</v>
      </c>
      <c r="G15" s="46">
        <f t="shared" si="10"/>
        <v>1.0755908756265598</v>
      </c>
      <c r="H15" s="46">
        <f t="shared" si="24"/>
        <v>8.0071041712213365E-4</v>
      </c>
      <c r="I15" s="47">
        <f t="shared" si="21"/>
        <v>3.7780000000000001E-3</v>
      </c>
      <c r="J15" s="37"/>
      <c r="K15" s="54" t="s">
        <v>55</v>
      </c>
      <c r="L15" s="48">
        <f t="shared" si="11"/>
        <v>3.7221885907859666E-3</v>
      </c>
      <c r="M15" s="49">
        <f t="shared" si="11"/>
        <v>3.4605988904635276E-3</v>
      </c>
      <c r="N15" s="46">
        <f t="shared" si="0"/>
        <v>0</v>
      </c>
      <c r="O15" s="46">
        <f t="shared" si="12"/>
        <v>0</v>
      </c>
      <c r="P15" s="47">
        <f t="shared" si="22"/>
        <v>0</v>
      </c>
      <c r="Q15" s="40"/>
      <c r="R15" s="37"/>
      <c r="S15" s="49" t="s">
        <v>55</v>
      </c>
      <c r="T15" s="50">
        <f t="shared" si="1"/>
        <v>3.7221885907859666E-3</v>
      </c>
      <c r="U15" s="49">
        <f t="shared" si="1"/>
        <v>3.4605988904635276E-3</v>
      </c>
      <c r="V15" s="41">
        <f t="shared" si="2"/>
        <v>3.4605988904635276E-3</v>
      </c>
      <c r="W15" s="46">
        <f t="shared" si="3"/>
        <v>0.9297215350748248</v>
      </c>
      <c r="X15" s="46">
        <f t="shared" si="4"/>
        <v>-7.0278464925175199E-2</v>
      </c>
      <c r="Y15" s="46">
        <f t="shared" si="13"/>
        <v>1.0702784649251753</v>
      </c>
      <c r="Z15" s="46">
        <f t="shared" si="5"/>
        <v>7.4443771815719336E-4</v>
      </c>
      <c r="AA15" s="46">
        <f t="shared" si="14"/>
        <v>7.9675565822168116E-4</v>
      </c>
      <c r="AB15" s="46">
        <f t="shared" si="23"/>
        <v>2.9777508726287734E-3</v>
      </c>
      <c r="AC15" s="47">
        <f t="shared" si="6"/>
        <v>3.7750000000000001E-3</v>
      </c>
      <c r="AD15" s="143"/>
      <c r="AE15" s="31" t="s">
        <v>55</v>
      </c>
      <c r="AF15" s="165">
        <f t="shared" si="15"/>
        <v>3.7780000000000001E-3</v>
      </c>
      <c r="AG15" s="165">
        <f t="shared" si="16"/>
        <v>0</v>
      </c>
      <c r="AH15" s="165">
        <f t="shared" si="17"/>
        <v>3.7750000000000001E-3</v>
      </c>
      <c r="AI15" s="67">
        <f t="shared" si="18"/>
        <v>7.5530000000000007E-3</v>
      </c>
      <c r="AJ15" s="67">
        <f t="shared" si="19"/>
        <v>4.7519343071663429E-3</v>
      </c>
      <c r="AK15" s="166">
        <f t="shared" si="20"/>
        <v>56698070.08489687</v>
      </c>
      <c r="AL15" s="184">
        <v>2</v>
      </c>
      <c r="AM15" s="5">
        <v>0.29780000000000001</v>
      </c>
    </row>
    <row r="16" spans="1:40" ht="18" customHeight="1" x14ac:dyDescent="0.2">
      <c r="A16" s="54" t="s">
        <v>56</v>
      </c>
      <c r="B16" s="33">
        <f>'Self-Suff'!L17</f>
        <v>2.7299423504946019E-2</v>
      </c>
      <c r="C16" s="34">
        <f>Resources!L16</f>
        <v>2.7485977717543016E-2</v>
      </c>
      <c r="D16" s="46">
        <f t="shared" si="7"/>
        <v>0</v>
      </c>
      <c r="E16" s="46">
        <f t="shared" si="8"/>
        <v>0</v>
      </c>
      <c r="F16" s="46">
        <f t="shared" si="9"/>
        <v>0</v>
      </c>
      <c r="G16" s="46">
        <f t="shared" si="10"/>
        <v>0</v>
      </c>
      <c r="H16" s="46">
        <f t="shared" si="24"/>
        <v>0</v>
      </c>
      <c r="I16" s="47">
        <f t="shared" si="21"/>
        <v>0</v>
      </c>
      <c r="J16" s="37"/>
      <c r="K16" s="54" t="s">
        <v>56</v>
      </c>
      <c r="L16" s="48">
        <f t="shared" si="11"/>
        <v>2.7299423504946019E-2</v>
      </c>
      <c r="M16" s="49">
        <f t="shared" si="11"/>
        <v>2.7485977717543016E-2</v>
      </c>
      <c r="N16" s="46">
        <f t="shared" si="0"/>
        <v>0</v>
      </c>
      <c r="O16" s="46">
        <f t="shared" si="12"/>
        <v>0</v>
      </c>
      <c r="P16" s="47">
        <f t="shared" si="22"/>
        <v>0</v>
      </c>
      <c r="Q16" s="40"/>
      <c r="R16" s="37"/>
      <c r="S16" s="49" t="s">
        <v>56</v>
      </c>
      <c r="T16" s="50">
        <f t="shared" si="1"/>
        <v>2.7299423504946019E-2</v>
      </c>
      <c r="U16" s="49">
        <f t="shared" si="1"/>
        <v>2.7485977717543016E-2</v>
      </c>
      <c r="V16" s="41">
        <f t="shared" si="2"/>
        <v>2.7485977717543016E-2</v>
      </c>
      <c r="W16" s="46">
        <f t="shared" si="3"/>
        <v>1.0068336319469602</v>
      </c>
      <c r="X16" s="46">
        <f t="shared" si="4"/>
        <v>6.8336319469601836E-3</v>
      </c>
      <c r="Y16" s="46">
        <f t="shared" si="13"/>
        <v>0.99316636805303982</v>
      </c>
      <c r="Z16" s="46">
        <f t="shared" si="5"/>
        <v>5.4598847009892041E-3</v>
      </c>
      <c r="AA16" s="46">
        <f t="shared" si="14"/>
        <v>5.4225738584698048E-3</v>
      </c>
      <c r="AB16" s="46">
        <f t="shared" si="23"/>
        <v>2.1839538803956816E-2</v>
      </c>
      <c r="AC16" s="47">
        <f t="shared" si="6"/>
        <v>2.7262000000000002E-2</v>
      </c>
      <c r="AD16" s="143"/>
      <c r="AE16" s="168" t="s">
        <v>56</v>
      </c>
      <c r="AF16" s="169">
        <f t="shared" si="15"/>
        <v>0</v>
      </c>
      <c r="AG16" s="169">
        <f t="shared" si="16"/>
        <v>0</v>
      </c>
      <c r="AH16" s="169">
        <f t="shared" si="17"/>
        <v>2.7262000000000002E-2</v>
      </c>
      <c r="AI16" s="170">
        <f t="shared" si="18"/>
        <v>2.7262000000000002E-2</v>
      </c>
      <c r="AJ16" s="67">
        <f t="shared" si="19"/>
        <v>1.7151758649803898E-2</v>
      </c>
      <c r="AK16" s="166">
        <f t="shared" si="20"/>
        <v>204647529.01555124</v>
      </c>
      <c r="AL16" s="184">
        <v>1</v>
      </c>
      <c r="AM16" s="171">
        <v>2.98</v>
      </c>
    </row>
    <row r="17" spans="1:39" ht="18" customHeight="1" x14ac:dyDescent="0.2">
      <c r="A17" s="54" t="s">
        <v>57</v>
      </c>
      <c r="B17" s="33">
        <f>'Self-Suff'!L18</f>
        <v>7.4671243210293445E-4</v>
      </c>
      <c r="C17" s="34">
        <f>Resources!L17</f>
        <v>1.2572252417849949E-3</v>
      </c>
      <c r="D17" s="46">
        <f t="shared" si="7"/>
        <v>0</v>
      </c>
      <c r="E17" s="46">
        <f t="shared" si="8"/>
        <v>0</v>
      </c>
      <c r="F17" s="46">
        <f t="shared" si="9"/>
        <v>0</v>
      </c>
      <c r="G17" s="46">
        <f t="shared" si="10"/>
        <v>0</v>
      </c>
      <c r="H17" s="46">
        <f t="shared" si="24"/>
        <v>0</v>
      </c>
      <c r="I17" s="47">
        <f t="shared" si="21"/>
        <v>0</v>
      </c>
      <c r="J17" s="37"/>
      <c r="K17" s="54" t="s">
        <v>57</v>
      </c>
      <c r="L17" s="48">
        <f t="shared" si="11"/>
        <v>7.4671243210293445E-4</v>
      </c>
      <c r="M17" s="49">
        <f t="shared" si="11"/>
        <v>1.2572252417849949E-3</v>
      </c>
      <c r="N17" s="46">
        <f t="shared" si="0"/>
        <v>0</v>
      </c>
      <c r="O17" s="46">
        <f t="shared" si="12"/>
        <v>0</v>
      </c>
      <c r="P17" s="47">
        <f t="shared" si="22"/>
        <v>0</v>
      </c>
      <c r="Q17" s="40"/>
      <c r="R17" s="37"/>
      <c r="S17" s="49" t="s">
        <v>57</v>
      </c>
      <c r="T17" s="50">
        <f t="shared" si="1"/>
        <v>7.4671243210293445E-4</v>
      </c>
      <c r="U17" s="49">
        <f t="shared" si="1"/>
        <v>1.2572252417849949E-3</v>
      </c>
      <c r="V17" s="41">
        <f t="shared" si="2"/>
        <v>1.2572252417849949E-3</v>
      </c>
      <c r="W17" s="46">
        <f t="shared" si="3"/>
        <v>1.6836806081349482</v>
      </c>
      <c r="X17" s="46">
        <f t="shared" si="4"/>
        <v>0.68368060813494824</v>
      </c>
      <c r="Y17" s="46">
        <f t="shared" si="13"/>
        <v>0.31631939186505176</v>
      </c>
      <c r="Z17" s="46">
        <f t="shared" si="5"/>
        <v>1.493424864205869E-4</v>
      </c>
      <c r="AA17" s="46">
        <f t="shared" si="14"/>
        <v>4.7239924484174794E-5</v>
      </c>
      <c r="AB17" s="46">
        <f t="shared" si="23"/>
        <v>5.9736994568234758E-4</v>
      </c>
      <c r="AC17" s="47">
        <f t="shared" si="6"/>
        <v>6.4499999999999996E-4</v>
      </c>
      <c r="AD17" s="143"/>
      <c r="AE17" s="31" t="s">
        <v>57</v>
      </c>
      <c r="AF17" s="165">
        <f t="shared" si="15"/>
        <v>0</v>
      </c>
      <c r="AG17" s="165">
        <f t="shared" si="16"/>
        <v>0</v>
      </c>
      <c r="AH17" s="165">
        <f t="shared" si="17"/>
        <v>6.4499999999999996E-4</v>
      </c>
      <c r="AI17" s="67">
        <f t="shared" si="18"/>
        <v>6.4499999999999996E-4</v>
      </c>
      <c r="AJ17" s="67">
        <f t="shared" si="19"/>
        <v>4.0579870622564423E-4</v>
      </c>
      <c r="AK17" s="166">
        <f t="shared" si="20"/>
        <v>4841818.5098316539</v>
      </c>
      <c r="AL17" s="184">
        <v>2</v>
      </c>
    </row>
    <row r="18" spans="1:39" ht="18" customHeight="1" x14ac:dyDescent="0.2">
      <c r="A18" s="54" t="s">
        <v>58</v>
      </c>
      <c r="B18" s="33">
        <f>'Self-Suff'!L19</f>
        <v>3.6134751851953002E-3</v>
      </c>
      <c r="C18" s="34">
        <f>Resources!L18</f>
        <v>4.5761451893605544E-3</v>
      </c>
      <c r="D18" s="46">
        <f t="shared" si="7"/>
        <v>0</v>
      </c>
      <c r="E18" s="46">
        <f t="shared" si="8"/>
        <v>0</v>
      </c>
      <c r="F18" s="46">
        <f t="shared" si="9"/>
        <v>0</v>
      </c>
      <c r="G18" s="46">
        <f t="shared" si="10"/>
        <v>0</v>
      </c>
      <c r="H18" s="46">
        <f t="shared" si="24"/>
        <v>0</v>
      </c>
      <c r="I18" s="47">
        <f t="shared" si="21"/>
        <v>0</v>
      </c>
      <c r="J18" s="37"/>
      <c r="K18" s="54" t="s">
        <v>58</v>
      </c>
      <c r="L18" s="48">
        <f t="shared" si="11"/>
        <v>3.6134751851953002E-3</v>
      </c>
      <c r="M18" s="49">
        <f t="shared" si="11"/>
        <v>4.5761451893605544E-3</v>
      </c>
      <c r="N18" s="46">
        <f t="shared" si="0"/>
        <v>0</v>
      </c>
      <c r="O18" s="46">
        <f t="shared" si="12"/>
        <v>0</v>
      </c>
      <c r="P18" s="47">
        <f t="shared" si="22"/>
        <v>0</v>
      </c>
      <c r="Q18" s="40"/>
      <c r="R18" s="37"/>
      <c r="S18" s="49" t="s">
        <v>58</v>
      </c>
      <c r="T18" s="50">
        <f t="shared" si="1"/>
        <v>3.6134751851953002E-3</v>
      </c>
      <c r="U18" s="49">
        <f t="shared" si="1"/>
        <v>4.5761451893605544E-3</v>
      </c>
      <c r="V18" s="41">
        <f t="shared" si="2"/>
        <v>4.5761451893605544E-3</v>
      </c>
      <c r="W18" s="46">
        <f t="shared" si="3"/>
        <v>1.2664111291283779</v>
      </c>
      <c r="X18" s="46">
        <f t="shared" si="4"/>
        <v>0.26641112912837794</v>
      </c>
      <c r="Y18" s="46">
        <f t="shared" si="13"/>
        <v>0.73358887087162206</v>
      </c>
      <c r="Z18" s="46">
        <f t="shared" si="5"/>
        <v>7.2269503703906006E-4</v>
      </c>
      <c r="AA18" s="46">
        <f t="shared" si="14"/>
        <v>5.3016103620600913E-4</v>
      </c>
      <c r="AB18" s="46">
        <f t="shared" si="23"/>
        <v>2.8907801481562402E-3</v>
      </c>
      <c r="AC18" s="47">
        <f t="shared" si="6"/>
        <v>3.421E-3</v>
      </c>
      <c r="AD18" s="143"/>
      <c r="AE18" s="31" t="s">
        <v>58</v>
      </c>
      <c r="AF18" s="165">
        <f t="shared" si="15"/>
        <v>0</v>
      </c>
      <c r="AG18" s="165">
        <f t="shared" si="16"/>
        <v>0</v>
      </c>
      <c r="AH18" s="165">
        <f t="shared" si="17"/>
        <v>3.421E-3</v>
      </c>
      <c r="AI18" s="67">
        <f t="shared" si="18"/>
        <v>3.421E-3</v>
      </c>
      <c r="AJ18" s="67">
        <f t="shared" si="19"/>
        <v>2.1523060061983397E-3</v>
      </c>
      <c r="AK18" s="166">
        <f t="shared" si="20"/>
        <v>25680404.840517968</v>
      </c>
      <c r="AL18" s="184">
        <v>3</v>
      </c>
      <c r="AM18" s="5">
        <v>0.34129999999999999</v>
      </c>
    </row>
    <row r="19" spans="1:39" ht="18" customHeight="1" x14ac:dyDescent="0.2">
      <c r="A19" s="54" t="s">
        <v>59</v>
      </c>
      <c r="B19" s="33">
        <f>'Self-Suff'!L20</f>
        <v>4.9345281357976167E-3</v>
      </c>
      <c r="C19" s="34">
        <f>Resources!L19</f>
        <v>5.5216945773016481E-3</v>
      </c>
      <c r="D19" s="46">
        <f t="shared" si="7"/>
        <v>0</v>
      </c>
      <c r="E19" s="46">
        <f t="shared" si="8"/>
        <v>0</v>
      </c>
      <c r="F19" s="46">
        <f t="shared" si="9"/>
        <v>0</v>
      </c>
      <c r="G19" s="46">
        <f t="shared" si="10"/>
        <v>0</v>
      </c>
      <c r="H19" s="46">
        <f t="shared" si="24"/>
        <v>0</v>
      </c>
      <c r="I19" s="47">
        <f t="shared" si="21"/>
        <v>0</v>
      </c>
      <c r="J19" s="37"/>
      <c r="K19" s="54" t="s">
        <v>59</v>
      </c>
      <c r="L19" s="48">
        <f t="shared" si="11"/>
        <v>4.9345281357976167E-3</v>
      </c>
      <c r="M19" s="49">
        <f t="shared" si="11"/>
        <v>5.5216945773016481E-3</v>
      </c>
      <c r="N19" s="46">
        <f t="shared" si="0"/>
        <v>0</v>
      </c>
      <c r="O19" s="46">
        <f t="shared" si="12"/>
        <v>0</v>
      </c>
      <c r="P19" s="47">
        <f t="shared" si="22"/>
        <v>0</v>
      </c>
      <c r="Q19" s="40"/>
      <c r="R19" s="37"/>
      <c r="S19" s="49" t="s">
        <v>59</v>
      </c>
      <c r="T19" s="50">
        <f t="shared" si="1"/>
        <v>4.9345281357976167E-3</v>
      </c>
      <c r="U19" s="49">
        <f t="shared" si="1"/>
        <v>5.5216945773016481E-3</v>
      </c>
      <c r="V19" s="41">
        <f t="shared" si="2"/>
        <v>5.5216945773016481E-3</v>
      </c>
      <c r="W19" s="46">
        <f t="shared" si="3"/>
        <v>1.1189914061375843</v>
      </c>
      <c r="X19" s="46">
        <f t="shared" si="4"/>
        <v>0.1189914061375843</v>
      </c>
      <c r="Y19" s="46">
        <f t="shared" si="13"/>
        <v>0.8810085938624157</v>
      </c>
      <c r="Z19" s="46">
        <f t="shared" si="5"/>
        <v>9.8690562715952348E-4</v>
      </c>
      <c r="AA19" s="46">
        <f t="shared" si="14"/>
        <v>8.6947233885871728E-4</v>
      </c>
      <c r="AB19" s="46">
        <f t="shared" si="23"/>
        <v>3.947622508638093E-3</v>
      </c>
      <c r="AC19" s="47">
        <f t="shared" si="6"/>
        <v>4.8170000000000001E-3</v>
      </c>
      <c r="AD19" s="143"/>
      <c r="AE19" s="168" t="s">
        <v>59</v>
      </c>
      <c r="AF19" s="169">
        <f t="shared" si="15"/>
        <v>0</v>
      </c>
      <c r="AG19" s="169">
        <f t="shared" si="16"/>
        <v>0</v>
      </c>
      <c r="AH19" s="169">
        <f t="shared" si="17"/>
        <v>4.8170000000000001E-3</v>
      </c>
      <c r="AI19" s="170">
        <f t="shared" si="18"/>
        <v>4.8170000000000001E-3</v>
      </c>
      <c r="AJ19" s="67">
        <f t="shared" si="19"/>
        <v>3.0305928184324472E-3</v>
      </c>
      <c r="AK19" s="166">
        <f t="shared" si="20"/>
        <v>36159751.568773761</v>
      </c>
      <c r="AL19" s="184">
        <v>1</v>
      </c>
      <c r="AM19" s="5">
        <v>0.50800000000000001</v>
      </c>
    </row>
    <row r="20" spans="1:39" ht="18" customHeight="1" x14ac:dyDescent="0.2">
      <c r="A20" s="54" t="s">
        <v>60</v>
      </c>
      <c r="B20" s="33">
        <f>'Self-Suff'!L21</f>
        <v>4.3364171887545462E-4</v>
      </c>
      <c r="C20" s="34">
        <f>Resources!L20</f>
        <v>9.8525427133514237E-4</v>
      </c>
      <c r="D20" s="46">
        <f t="shared" si="7"/>
        <v>0</v>
      </c>
      <c r="E20" s="46">
        <f t="shared" si="8"/>
        <v>0</v>
      </c>
      <c r="F20" s="46">
        <f t="shared" si="9"/>
        <v>0</v>
      </c>
      <c r="G20" s="46">
        <f t="shared" si="10"/>
        <v>0</v>
      </c>
      <c r="H20" s="46">
        <f t="shared" si="24"/>
        <v>0</v>
      </c>
      <c r="I20" s="47">
        <f t="shared" si="21"/>
        <v>0</v>
      </c>
      <c r="J20" s="37"/>
      <c r="K20" s="54" t="s">
        <v>60</v>
      </c>
      <c r="L20" s="48">
        <f t="shared" si="11"/>
        <v>4.3364171887545462E-4</v>
      </c>
      <c r="M20" s="49">
        <f t="shared" si="11"/>
        <v>9.8525427133514237E-4</v>
      </c>
      <c r="N20" s="46">
        <f t="shared" si="0"/>
        <v>9.8525427133514237E-4</v>
      </c>
      <c r="O20" s="46">
        <f t="shared" si="12"/>
        <v>8.6728343775090928E-5</v>
      </c>
      <c r="P20" s="47">
        <f t="shared" si="22"/>
        <v>3.4699999999999998E-4</v>
      </c>
      <c r="Q20" s="40"/>
      <c r="R20" s="37"/>
      <c r="S20" s="49" t="s">
        <v>60</v>
      </c>
      <c r="T20" s="50">
        <f t="shared" si="1"/>
        <v>4.3364171887545462E-4</v>
      </c>
      <c r="U20" s="49">
        <f t="shared" si="1"/>
        <v>9.8525427133514237E-4</v>
      </c>
      <c r="V20" s="41">
        <f t="shared" si="2"/>
        <v>0</v>
      </c>
      <c r="W20" s="46">
        <f t="shared" si="3"/>
        <v>0</v>
      </c>
      <c r="X20" s="46">
        <f t="shared" si="4"/>
        <v>0</v>
      </c>
      <c r="Y20" s="46">
        <f t="shared" si="13"/>
        <v>0</v>
      </c>
      <c r="Z20" s="46">
        <f t="shared" si="5"/>
        <v>0</v>
      </c>
      <c r="AA20" s="46">
        <f t="shared" si="14"/>
        <v>0</v>
      </c>
      <c r="AB20" s="46">
        <f t="shared" si="23"/>
        <v>0</v>
      </c>
      <c r="AC20" s="47">
        <f t="shared" si="6"/>
        <v>0</v>
      </c>
      <c r="AD20" s="143"/>
      <c r="AE20" s="31" t="s">
        <v>60</v>
      </c>
      <c r="AF20" s="165">
        <f t="shared" si="15"/>
        <v>0</v>
      </c>
      <c r="AG20" s="165">
        <f t="shared" si="16"/>
        <v>3.4699999999999998E-4</v>
      </c>
      <c r="AH20" s="165">
        <f t="shared" si="17"/>
        <v>0</v>
      </c>
      <c r="AI20" s="67">
        <f t="shared" si="18"/>
        <v>3.4699999999999998E-4</v>
      </c>
      <c r="AJ20" s="67">
        <f t="shared" si="19"/>
        <v>2.1831341249658689E-4</v>
      </c>
      <c r="AK20" s="166">
        <f t="shared" si="20"/>
        <v>2604823.2913357886</v>
      </c>
      <c r="AL20" s="184">
        <v>2</v>
      </c>
    </row>
    <row r="21" spans="1:39" ht="18" customHeight="1" x14ac:dyDescent="0.2">
      <c r="A21" s="54" t="s">
        <v>61</v>
      </c>
      <c r="B21" s="33">
        <f>'Self-Suff'!L22</f>
        <v>2.3227642730472134E-2</v>
      </c>
      <c r="C21" s="34">
        <f>Resources!L21</f>
        <v>2.0684871913761966E-2</v>
      </c>
      <c r="D21" s="46">
        <f t="shared" si="7"/>
        <v>2.3227642730472134E-2</v>
      </c>
      <c r="E21" s="46">
        <f t="shared" si="8"/>
        <v>4.645528546094427E-3</v>
      </c>
      <c r="F21" s="46">
        <f t="shared" si="9"/>
        <v>1.8582114184377708E-2</v>
      </c>
      <c r="G21" s="46">
        <f t="shared" si="10"/>
        <v>1.1229290095346649</v>
      </c>
      <c r="H21" s="46">
        <f t="shared" si="24"/>
        <v>5.2165987690308271E-3</v>
      </c>
      <c r="I21" s="47">
        <f t="shared" si="21"/>
        <v>2.3799000000000001E-2</v>
      </c>
      <c r="J21" s="37"/>
      <c r="K21" s="54" t="s">
        <v>61</v>
      </c>
      <c r="L21" s="48">
        <f t="shared" si="11"/>
        <v>2.3227642730472134E-2</v>
      </c>
      <c r="M21" s="49">
        <f t="shared" si="11"/>
        <v>2.0684871913761966E-2</v>
      </c>
      <c r="N21" s="46">
        <f t="shared" si="0"/>
        <v>0</v>
      </c>
      <c r="O21" s="46">
        <f t="shared" si="12"/>
        <v>0</v>
      </c>
      <c r="P21" s="47">
        <f t="shared" si="22"/>
        <v>0</v>
      </c>
      <c r="Q21" s="40"/>
      <c r="R21" s="37"/>
      <c r="S21" s="49" t="s">
        <v>61</v>
      </c>
      <c r="T21" s="50">
        <f t="shared" si="1"/>
        <v>2.3227642730472134E-2</v>
      </c>
      <c r="U21" s="49">
        <f t="shared" si="1"/>
        <v>2.0684871913761966E-2</v>
      </c>
      <c r="V21" s="41">
        <f t="shared" si="2"/>
        <v>2.0684871913761966E-2</v>
      </c>
      <c r="W21" s="46">
        <f t="shared" si="3"/>
        <v>0.89052824489269722</v>
      </c>
      <c r="X21" s="46">
        <f t="shared" si="4"/>
        <v>-0.10947175510730278</v>
      </c>
      <c r="Y21" s="46">
        <f t="shared" si="13"/>
        <v>1.1094717551073028</v>
      </c>
      <c r="Z21" s="46">
        <f t="shared" si="5"/>
        <v>4.645528546094427E-3</v>
      </c>
      <c r="AA21" s="46">
        <f t="shared" si="14"/>
        <v>5.15408270943646E-3</v>
      </c>
      <c r="AB21" s="46">
        <f t="shared" si="23"/>
        <v>1.8582114184377708E-2</v>
      </c>
      <c r="AC21" s="47">
        <f t="shared" si="6"/>
        <v>2.3736E-2</v>
      </c>
      <c r="AD21" s="143"/>
      <c r="AE21" s="168" t="s">
        <v>61</v>
      </c>
      <c r="AF21" s="169">
        <f t="shared" si="15"/>
        <v>2.3799000000000001E-2</v>
      </c>
      <c r="AG21" s="169">
        <f t="shared" si="16"/>
        <v>0</v>
      </c>
      <c r="AH21" s="169">
        <f t="shared" si="17"/>
        <v>2.3736E-2</v>
      </c>
      <c r="AI21" s="170">
        <f t="shared" si="18"/>
        <v>4.7535000000000001E-2</v>
      </c>
      <c r="AJ21" s="67">
        <f t="shared" si="19"/>
        <v>2.9906420930908527E-2</v>
      </c>
      <c r="AK21" s="166">
        <f t="shared" si="20"/>
        <v>356830764.1315468</v>
      </c>
      <c r="AL21" s="184">
        <v>1</v>
      </c>
      <c r="AM21" s="5">
        <v>2.5506000000000002</v>
      </c>
    </row>
    <row r="22" spans="1:39" ht="18" customHeight="1" x14ac:dyDescent="0.2">
      <c r="A22" s="54" t="s">
        <v>62</v>
      </c>
      <c r="B22" s="33">
        <f>'Self-Suff'!L23</f>
        <v>3.7525647727432733E-3</v>
      </c>
      <c r="C22" s="34">
        <f>Resources!L22</f>
        <v>3.2460823770250045E-3</v>
      </c>
      <c r="D22" s="46">
        <f t="shared" si="7"/>
        <v>3.7525647727432733E-3</v>
      </c>
      <c r="E22" s="46">
        <f t="shared" si="8"/>
        <v>7.5051295454865469E-4</v>
      </c>
      <c r="F22" s="46">
        <f t="shared" si="9"/>
        <v>3.0020518181946188E-3</v>
      </c>
      <c r="G22" s="46">
        <f t="shared" si="10"/>
        <v>1.1560288177844871</v>
      </c>
      <c r="H22" s="46">
        <f t="shared" si="24"/>
        <v>8.6761460357882381E-4</v>
      </c>
      <c r="I22" s="47">
        <f t="shared" si="21"/>
        <v>3.8700000000000002E-3</v>
      </c>
      <c r="J22" s="37"/>
      <c r="K22" s="54" t="s">
        <v>62</v>
      </c>
      <c r="L22" s="48">
        <f t="shared" si="11"/>
        <v>3.7525647727432733E-3</v>
      </c>
      <c r="M22" s="49">
        <f t="shared" si="11"/>
        <v>3.2460823770250045E-3</v>
      </c>
      <c r="N22" s="46">
        <f t="shared" si="0"/>
        <v>0</v>
      </c>
      <c r="O22" s="46">
        <f t="shared" si="12"/>
        <v>0</v>
      </c>
      <c r="P22" s="47">
        <f t="shared" si="22"/>
        <v>0</v>
      </c>
      <c r="Q22" s="40"/>
      <c r="R22" s="37"/>
      <c r="S22" s="49" t="s">
        <v>62</v>
      </c>
      <c r="T22" s="50">
        <f t="shared" si="1"/>
        <v>3.7525647727432733E-3</v>
      </c>
      <c r="U22" s="49">
        <f t="shared" si="1"/>
        <v>3.2460823770250045E-3</v>
      </c>
      <c r="V22" s="41">
        <f t="shared" si="2"/>
        <v>3.2460823770250045E-3</v>
      </c>
      <c r="W22" s="46">
        <f t="shared" si="3"/>
        <v>0.86503033887726599</v>
      </c>
      <c r="X22" s="46">
        <f t="shared" si="4"/>
        <v>-0.13496966112273401</v>
      </c>
      <c r="Y22" s="46">
        <f t="shared" si="13"/>
        <v>1.134969661122734</v>
      </c>
      <c r="Z22" s="46">
        <f t="shared" si="5"/>
        <v>7.5051295454865469E-4</v>
      </c>
      <c r="AA22" s="46">
        <f t="shared" si="14"/>
        <v>8.5180943369230844E-4</v>
      </c>
      <c r="AB22" s="46">
        <f t="shared" si="23"/>
        <v>3.0020518181946188E-3</v>
      </c>
      <c r="AC22" s="47">
        <f t="shared" si="6"/>
        <v>3.8539999999999998E-3</v>
      </c>
      <c r="AD22" s="143"/>
      <c r="AE22" s="168" t="s">
        <v>62</v>
      </c>
      <c r="AF22" s="169">
        <f t="shared" si="15"/>
        <v>3.8700000000000002E-3</v>
      </c>
      <c r="AG22" s="169">
        <f t="shared" si="16"/>
        <v>0</v>
      </c>
      <c r="AH22" s="169">
        <f t="shared" si="17"/>
        <v>3.8539999999999998E-3</v>
      </c>
      <c r="AI22" s="170">
        <f t="shared" si="18"/>
        <v>7.724E-3</v>
      </c>
      <c r="AJ22" s="67">
        <f t="shared" si="19"/>
        <v>4.8595181502122109E-3</v>
      </c>
      <c r="AK22" s="166">
        <f t="shared" si="20"/>
        <v>57981714.992154561</v>
      </c>
      <c r="AL22" s="184">
        <v>1</v>
      </c>
      <c r="AM22" s="5">
        <v>0.40079999999999999</v>
      </c>
    </row>
    <row r="23" spans="1:39" ht="18" customHeight="1" x14ac:dyDescent="0.2">
      <c r="A23" s="54" t="s">
        <v>63</v>
      </c>
      <c r="B23" s="33">
        <f>'Self-Suff'!L24</f>
        <v>1.7756967195571597E-3</v>
      </c>
      <c r="C23" s="34">
        <f>Resources!L23</f>
        <v>2.2306795748087056E-3</v>
      </c>
      <c r="D23" s="46">
        <f t="shared" si="7"/>
        <v>0</v>
      </c>
      <c r="E23" s="46">
        <f t="shared" si="8"/>
        <v>0</v>
      </c>
      <c r="F23" s="46">
        <f t="shared" si="9"/>
        <v>0</v>
      </c>
      <c r="G23" s="46">
        <f t="shared" si="10"/>
        <v>0</v>
      </c>
      <c r="H23" s="46">
        <f t="shared" si="24"/>
        <v>0</v>
      </c>
      <c r="I23" s="47">
        <f t="shared" si="21"/>
        <v>0</v>
      </c>
      <c r="J23" s="37"/>
      <c r="K23" s="54" t="s">
        <v>63</v>
      </c>
      <c r="L23" s="48">
        <f t="shared" si="11"/>
        <v>1.7756967195571597E-3</v>
      </c>
      <c r="M23" s="49">
        <f t="shared" si="11"/>
        <v>2.2306795748087056E-3</v>
      </c>
      <c r="N23" s="46">
        <f t="shared" si="0"/>
        <v>0</v>
      </c>
      <c r="O23" s="46">
        <f t="shared" si="12"/>
        <v>0</v>
      </c>
      <c r="P23" s="47">
        <f t="shared" si="22"/>
        <v>0</v>
      </c>
      <c r="Q23" s="40"/>
      <c r="R23" s="37"/>
      <c r="S23" s="49" t="s">
        <v>63</v>
      </c>
      <c r="T23" s="50">
        <f t="shared" si="1"/>
        <v>1.7756967195571597E-3</v>
      </c>
      <c r="U23" s="49">
        <f t="shared" si="1"/>
        <v>2.2306795748087056E-3</v>
      </c>
      <c r="V23" s="41">
        <f t="shared" si="2"/>
        <v>2.2306795748087056E-3</v>
      </c>
      <c r="W23" s="46">
        <f t="shared" si="3"/>
        <v>1.2562277951186471</v>
      </c>
      <c r="X23" s="46">
        <f t="shared" si="4"/>
        <v>0.25622779511864713</v>
      </c>
      <c r="Y23" s="46">
        <f t="shared" si="13"/>
        <v>0.74377220488135287</v>
      </c>
      <c r="Z23" s="46">
        <f t="shared" si="5"/>
        <v>3.5513934391143197E-4</v>
      </c>
      <c r="AA23" s="46">
        <f t="shared" si="14"/>
        <v>2.6414277286112284E-4</v>
      </c>
      <c r="AB23" s="46">
        <f t="shared" si="23"/>
        <v>1.4205573756457279E-3</v>
      </c>
      <c r="AC23" s="47">
        <f t="shared" si="6"/>
        <v>1.6850000000000001E-3</v>
      </c>
      <c r="AD23" s="143"/>
      <c r="AE23" s="31" t="s">
        <v>63</v>
      </c>
      <c r="AF23" s="165">
        <f t="shared" si="15"/>
        <v>0</v>
      </c>
      <c r="AG23" s="165">
        <f t="shared" si="16"/>
        <v>0</v>
      </c>
      <c r="AH23" s="165">
        <f t="shared" si="17"/>
        <v>1.6850000000000001E-3</v>
      </c>
      <c r="AI23" s="67">
        <f t="shared" si="18"/>
        <v>1.6850000000000001E-3</v>
      </c>
      <c r="AJ23" s="67">
        <f t="shared" si="19"/>
        <v>1.0601097984344352E-3</v>
      </c>
      <c r="AK23" s="166">
        <f t="shared" si="20"/>
        <v>12648781.688474942</v>
      </c>
      <c r="AL23" s="184">
        <v>3</v>
      </c>
      <c r="AM23" s="5">
        <v>0.17469999999999999</v>
      </c>
    </row>
    <row r="24" spans="1:39" ht="18" customHeight="1" x14ac:dyDescent="0.2">
      <c r="A24" s="54" t="s">
        <v>64</v>
      </c>
      <c r="B24" s="33">
        <f>'Self-Suff'!L25</f>
        <v>6.2696207808056058E-4</v>
      </c>
      <c r="C24" s="34">
        <f>Resources!L24</f>
        <v>1.3491686593104923E-3</v>
      </c>
      <c r="D24" s="46">
        <f t="shared" si="7"/>
        <v>0</v>
      </c>
      <c r="E24" s="46">
        <f t="shared" si="8"/>
        <v>0</v>
      </c>
      <c r="F24" s="46">
        <f t="shared" si="9"/>
        <v>0</v>
      </c>
      <c r="G24" s="46">
        <f t="shared" si="10"/>
        <v>0</v>
      </c>
      <c r="H24" s="46">
        <f t="shared" si="24"/>
        <v>0</v>
      </c>
      <c r="I24" s="47">
        <f t="shared" si="21"/>
        <v>0</v>
      </c>
      <c r="J24" s="37"/>
      <c r="K24" s="54" t="s">
        <v>64</v>
      </c>
      <c r="L24" s="48">
        <f t="shared" si="11"/>
        <v>6.2696207808056058E-4</v>
      </c>
      <c r="M24" s="49">
        <f t="shared" si="11"/>
        <v>1.3491686593104923E-3</v>
      </c>
      <c r="N24" s="46">
        <f t="shared" si="0"/>
        <v>1.3491686593104923E-3</v>
      </c>
      <c r="O24" s="46">
        <f t="shared" si="12"/>
        <v>1.2539241561611213E-4</v>
      </c>
      <c r="P24" s="47">
        <f t="shared" si="22"/>
        <v>5.0199999999999995E-4</v>
      </c>
      <c r="Q24" s="40"/>
      <c r="R24" s="37"/>
      <c r="S24" s="49" t="s">
        <v>64</v>
      </c>
      <c r="T24" s="50">
        <f t="shared" si="1"/>
        <v>6.2696207808056058E-4</v>
      </c>
      <c r="U24" s="49">
        <f t="shared" si="1"/>
        <v>1.3491686593104923E-3</v>
      </c>
      <c r="V24" s="41">
        <f t="shared" si="2"/>
        <v>0</v>
      </c>
      <c r="W24" s="46">
        <f t="shared" si="3"/>
        <v>0</v>
      </c>
      <c r="X24" s="46">
        <f t="shared" si="4"/>
        <v>0</v>
      </c>
      <c r="Y24" s="46">
        <f t="shared" si="13"/>
        <v>0</v>
      </c>
      <c r="Z24" s="46">
        <f t="shared" si="5"/>
        <v>0</v>
      </c>
      <c r="AA24" s="46">
        <f t="shared" si="14"/>
        <v>0</v>
      </c>
      <c r="AB24" s="46">
        <f t="shared" si="23"/>
        <v>0</v>
      </c>
      <c r="AC24" s="47">
        <f t="shared" si="6"/>
        <v>0</v>
      </c>
      <c r="AD24" s="143"/>
      <c r="AE24" s="31" t="s">
        <v>64</v>
      </c>
      <c r="AF24" s="165">
        <f t="shared" si="15"/>
        <v>0</v>
      </c>
      <c r="AG24" s="165">
        <f t="shared" si="16"/>
        <v>5.0199999999999995E-4</v>
      </c>
      <c r="AH24" s="165">
        <f t="shared" si="17"/>
        <v>0</v>
      </c>
      <c r="AI24" s="67">
        <f t="shared" si="18"/>
        <v>5.0199999999999995E-4</v>
      </c>
      <c r="AJ24" s="67">
        <f t="shared" si="19"/>
        <v>3.1583093104693553E-4</v>
      </c>
      <c r="AK24" s="166">
        <f t="shared" si="20"/>
        <v>3768361.0727682021</v>
      </c>
      <c r="AL24" s="184">
        <v>2</v>
      </c>
    </row>
    <row r="25" spans="1:39" ht="18" customHeight="1" x14ac:dyDescent="0.2">
      <c r="A25" s="54" t="s">
        <v>65</v>
      </c>
      <c r="B25" s="33">
        <f>'Self-Suff'!L26</f>
        <v>0.28927527964381755</v>
      </c>
      <c r="C25" s="34">
        <f>Resources!L25</f>
        <v>0.32325926761659296</v>
      </c>
      <c r="D25" s="46">
        <f t="shared" si="7"/>
        <v>0</v>
      </c>
      <c r="E25" s="46">
        <f t="shared" si="8"/>
        <v>0</v>
      </c>
      <c r="F25" s="46">
        <f t="shared" si="9"/>
        <v>0</v>
      </c>
      <c r="G25" s="46">
        <f t="shared" si="10"/>
        <v>0</v>
      </c>
      <c r="H25" s="46">
        <f t="shared" si="24"/>
        <v>0</v>
      </c>
      <c r="I25" s="47">
        <f t="shared" si="21"/>
        <v>0</v>
      </c>
      <c r="J25" s="37"/>
      <c r="K25" s="54" t="s">
        <v>65</v>
      </c>
      <c r="L25" s="48">
        <f t="shared" si="11"/>
        <v>0.28927527964381755</v>
      </c>
      <c r="M25" s="49">
        <f t="shared" si="11"/>
        <v>0.32325926761659296</v>
      </c>
      <c r="N25" s="46">
        <f t="shared" si="0"/>
        <v>0</v>
      </c>
      <c r="O25" s="46">
        <f t="shared" si="12"/>
        <v>0</v>
      </c>
      <c r="P25" s="47">
        <f t="shared" si="22"/>
        <v>0</v>
      </c>
      <c r="Q25" s="40"/>
      <c r="R25" s="37"/>
      <c r="S25" s="49" t="s">
        <v>65</v>
      </c>
      <c r="T25" s="50">
        <f t="shared" si="1"/>
        <v>0.28927527964381755</v>
      </c>
      <c r="U25" s="49">
        <f t="shared" si="1"/>
        <v>0.32325926761659296</v>
      </c>
      <c r="V25" s="41">
        <f t="shared" si="2"/>
        <v>0.32325926761659296</v>
      </c>
      <c r="W25" s="46">
        <f t="shared" si="3"/>
        <v>1.1174797515177226</v>
      </c>
      <c r="X25" s="46">
        <f t="shared" si="4"/>
        <v>0.11747975151772261</v>
      </c>
      <c r="Y25" s="46">
        <f t="shared" si="13"/>
        <v>0.88252024848227739</v>
      </c>
      <c r="Z25" s="46">
        <f t="shared" si="5"/>
        <v>5.7855055928763513E-2</v>
      </c>
      <c r="AA25" s="46">
        <f t="shared" si="14"/>
        <v>5.1058258334208434E-2</v>
      </c>
      <c r="AB25" s="46">
        <f t="shared" si="23"/>
        <v>0.23142022371505405</v>
      </c>
      <c r="AC25" s="47">
        <f t="shared" si="6"/>
        <v>0.28247800000000001</v>
      </c>
      <c r="AD25" s="143"/>
      <c r="AE25" s="168" t="s">
        <v>65</v>
      </c>
      <c r="AF25" s="169">
        <f t="shared" si="15"/>
        <v>0</v>
      </c>
      <c r="AG25" s="169">
        <f t="shared" si="16"/>
        <v>0</v>
      </c>
      <c r="AH25" s="169">
        <f t="shared" si="17"/>
        <v>0.28247800000000001</v>
      </c>
      <c r="AI25" s="170">
        <f t="shared" si="18"/>
        <v>0.28247800000000001</v>
      </c>
      <c r="AJ25" s="170">
        <f t="shared" si="19"/>
        <v>0.17771970067784115</v>
      </c>
      <c r="AK25" s="172">
        <f t="shared" si="20"/>
        <v>2120476293.0546138</v>
      </c>
      <c r="AL25" s="184">
        <v>1</v>
      </c>
      <c r="AM25" s="5">
        <v>30.254200000000001</v>
      </c>
    </row>
    <row r="26" spans="1:39" ht="18" customHeight="1" x14ac:dyDescent="0.2">
      <c r="A26" s="54" t="s">
        <v>66</v>
      </c>
      <c r="B26" s="33">
        <f>'Self-Suff'!L27</f>
        <v>4.177125539631176E-3</v>
      </c>
      <c r="C26" s="34">
        <f>Resources!L26</f>
        <v>3.5473619182548005E-3</v>
      </c>
      <c r="D26" s="46">
        <f t="shared" si="7"/>
        <v>4.177125539631176E-3</v>
      </c>
      <c r="E26" s="46">
        <f t="shared" si="8"/>
        <v>8.3542510792623521E-4</v>
      </c>
      <c r="F26" s="46">
        <f t="shared" si="9"/>
        <v>3.3417004317049409E-3</v>
      </c>
      <c r="G26" s="46">
        <f t="shared" si="10"/>
        <v>1.1775301296818907</v>
      </c>
      <c r="H26" s="46">
        <f t="shared" si="24"/>
        <v>9.8373823567588729E-4</v>
      </c>
      <c r="I26" s="47">
        <f t="shared" si="21"/>
        <v>4.3249999999999999E-3</v>
      </c>
      <c r="J26" s="37"/>
      <c r="K26" s="54" t="s">
        <v>66</v>
      </c>
      <c r="L26" s="48">
        <f t="shared" si="11"/>
        <v>4.177125539631176E-3</v>
      </c>
      <c r="M26" s="49">
        <f t="shared" si="11"/>
        <v>3.5473619182548005E-3</v>
      </c>
      <c r="N26" s="46">
        <f t="shared" si="0"/>
        <v>0</v>
      </c>
      <c r="O26" s="46">
        <f t="shared" si="12"/>
        <v>0</v>
      </c>
      <c r="P26" s="47">
        <f t="shared" si="22"/>
        <v>0</v>
      </c>
      <c r="Q26" s="40"/>
      <c r="R26" s="37"/>
      <c r="S26" s="49" t="s">
        <v>66</v>
      </c>
      <c r="T26" s="50">
        <f t="shared" si="1"/>
        <v>4.177125539631176E-3</v>
      </c>
      <c r="U26" s="49">
        <f t="shared" si="1"/>
        <v>3.5473619182548005E-3</v>
      </c>
      <c r="V26" s="41">
        <f t="shared" si="2"/>
        <v>3.5473619182548005E-3</v>
      </c>
      <c r="W26" s="46">
        <f t="shared" si="3"/>
        <v>0.84923517011844918</v>
      </c>
      <c r="X26" s="46">
        <f t="shared" si="4"/>
        <v>-0.15076482988155082</v>
      </c>
      <c r="Y26" s="46">
        <f t="shared" si="13"/>
        <v>1.1507648298815507</v>
      </c>
      <c r="Z26" s="46">
        <f t="shared" si="5"/>
        <v>8.3542510792623521E-4</v>
      </c>
      <c r="AA26" s="46">
        <f t="shared" si="14"/>
        <v>9.613778322015102E-4</v>
      </c>
      <c r="AB26" s="46">
        <f t="shared" si="23"/>
        <v>3.3417004317049409E-3</v>
      </c>
      <c r="AC26" s="47">
        <f t="shared" si="6"/>
        <v>4.3030000000000004E-3</v>
      </c>
      <c r="AD26" s="143"/>
      <c r="AE26" s="31" t="s">
        <v>66</v>
      </c>
      <c r="AF26" s="165">
        <f t="shared" si="15"/>
        <v>4.3249999999999999E-3</v>
      </c>
      <c r="AG26" s="165">
        <f t="shared" si="16"/>
        <v>0</v>
      </c>
      <c r="AH26" s="165">
        <f t="shared" si="17"/>
        <v>4.3030000000000004E-3</v>
      </c>
      <c r="AI26" s="67">
        <f t="shared" si="18"/>
        <v>8.6280000000000003E-3</v>
      </c>
      <c r="AJ26" s="67">
        <f t="shared" si="19"/>
        <v>5.4282654842090832E-3</v>
      </c>
      <c r="AK26" s="166">
        <f t="shared" si="20"/>
        <v>64767767.601282962</v>
      </c>
      <c r="AL26" s="184">
        <v>3</v>
      </c>
      <c r="AM26" s="5">
        <v>0.38879999999999998</v>
      </c>
    </row>
    <row r="27" spans="1:39" ht="18" customHeight="1" x14ac:dyDescent="0.2">
      <c r="A27" s="54" t="s">
        <v>67</v>
      </c>
      <c r="B27" s="33">
        <f>'Self-Suff'!L28</f>
        <v>5.8396793624630036E-3</v>
      </c>
      <c r="C27" s="34">
        <f>Resources!L27</f>
        <v>6.415403799963683E-3</v>
      </c>
      <c r="D27" s="46">
        <f t="shared" si="7"/>
        <v>0</v>
      </c>
      <c r="E27" s="46">
        <f t="shared" si="8"/>
        <v>0</v>
      </c>
      <c r="F27" s="46">
        <f t="shared" si="9"/>
        <v>0</v>
      </c>
      <c r="G27" s="46">
        <f t="shared" si="10"/>
        <v>0</v>
      </c>
      <c r="H27" s="46">
        <f t="shared" si="24"/>
        <v>0</v>
      </c>
      <c r="I27" s="47">
        <f t="shared" si="21"/>
        <v>0</v>
      </c>
      <c r="J27" s="37"/>
      <c r="K27" s="54" t="s">
        <v>67</v>
      </c>
      <c r="L27" s="48">
        <f t="shared" si="11"/>
        <v>5.8396793624630036E-3</v>
      </c>
      <c r="M27" s="49">
        <f t="shared" si="11"/>
        <v>6.415403799963683E-3</v>
      </c>
      <c r="N27" s="46">
        <f t="shared" si="0"/>
        <v>0</v>
      </c>
      <c r="O27" s="46">
        <f t="shared" si="12"/>
        <v>0</v>
      </c>
      <c r="P27" s="47">
        <f t="shared" si="22"/>
        <v>0</v>
      </c>
      <c r="Q27" s="40"/>
      <c r="R27" s="37"/>
      <c r="S27" s="49" t="s">
        <v>67</v>
      </c>
      <c r="T27" s="50">
        <f t="shared" si="1"/>
        <v>5.8396793624630036E-3</v>
      </c>
      <c r="U27" s="49">
        <f t="shared" si="1"/>
        <v>6.415403799963683E-3</v>
      </c>
      <c r="V27" s="41">
        <f t="shared" si="2"/>
        <v>6.415403799963683E-3</v>
      </c>
      <c r="W27" s="46">
        <f t="shared" si="3"/>
        <v>1.0985883644916175</v>
      </c>
      <c r="X27" s="46">
        <f t="shared" si="4"/>
        <v>9.8588364491617453E-2</v>
      </c>
      <c r="Y27" s="46">
        <f t="shared" si="13"/>
        <v>0.90141163550838255</v>
      </c>
      <c r="Z27" s="46">
        <f t="shared" si="5"/>
        <v>1.1679358724926007E-3</v>
      </c>
      <c r="AA27" s="46">
        <f t="shared" si="14"/>
        <v>1.0527909849924648E-3</v>
      </c>
      <c r="AB27" s="46">
        <f t="shared" si="23"/>
        <v>4.6717434899704027E-3</v>
      </c>
      <c r="AC27" s="47">
        <f t="shared" si="6"/>
        <v>5.7250000000000001E-3</v>
      </c>
      <c r="AD27" s="143"/>
      <c r="AE27" s="168" t="s">
        <v>67</v>
      </c>
      <c r="AF27" s="169">
        <f t="shared" si="15"/>
        <v>0</v>
      </c>
      <c r="AG27" s="169">
        <f t="shared" si="16"/>
        <v>0</v>
      </c>
      <c r="AH27" s="169">
        <f t="shared" si="17"/>
        <v>5.7250000000000001E-3</v>
      </c>
      <c r="AI27" s="170">
        <f t="shared" si="18"/>
        <v>5.7250000000000001E-3</v>
      </c>
      <c r="AJ27" s="170">
        <f t="shared" si="19"/>
        <v>3.6018567335531992E-3</v>
      </c>
      <c r="AK27" s="172">
        <f t="shared" si="20"/>
        <v>42975830.959358476</v>
      </c>
      <c r="AL27" s="184">
        <v>1</v>
      </c>
      <c r="AM27" s="5">
        <v>0.66249999999999998</v>
      </c>
    </row>
    <row r="28" spans="1:39" ht="18" customHeight="1" x14ac:dyDescent="0.2">
      <c r="A28" s="54" t="s">
        <v>68</v>
      </c>
      <c r="B28" s="33">
        <f>'Self-Suff'!L29</f>
        <v>4.0426990123845383E-4</v>
      </c>
      <c r="C28" s="34">
        <f>Resources!L28</f>
        <v>8.6693744280502065E-4</v>
      </c>
      <c r="D28" s="46">
        <f t="shared" si="7"/>
        <v>0</v>
      </c>
      <c r="E28" s="46">
        <f t="shared" si="8"/>
        <v>0</v>
      </c>
      <c r="F28" s="46">
        <f t="shared" si="9"/>
        <v>0</v>
      </c>
      <c r="G28" s="46">
        <f t="shared" si="10"/>
        <v>0</v>
      </c>
      <c r="H28" s="46">
        <f t="shared" si="24"/>
        <v>0</v>
      </c>
      <c r="I28" s="47">
        <f t="shared" si="21"/>
        <v>0</v>
      </c>
      <c r="J28" s="37"/>
      <c r="K28" s="54" t="s">
        <v>68</v>
      </c>
      <c r="L28" s="48">
        <f t="shared" si="11"/>
        <v>4.0426990123845383E-4</v>
      </c>
      <c r="M28" s="49">
        <f t="shared" si="11"/>
        <v>8.6693744280502065E-4</v>
      </c>
      <c r="N28" s="46">
        <f t="shared" si="0"/>
        <v>8.6693744280502065E-4</v>
      </c>
      <c r="O28" s="46">
        <f t="shared" si="12"/>
        <v>8.0853980247690778E-5</v>
      </c>
      <c r="P28" s="47">
        <f t="shared" si="22"/>
        <v>3.2299999999999999E-4</v>
      </c>
      <c r="Q28" s="40"/>
      <c r="R28" s="37"/>
      <c r="S28" s="49" t="s">
        <v>68</v>
      </c>
      <c r="T28" s="50">
        <f t="shared" si="1"/>
        <v>4.0426990123845383E-4</v>
      </c>
      <c r="U28" s="49">
        <f t="shared" si="1"/>
        <v>8.6693744280502065E-4</v>
      </c>
      <c r="V28" s="41">
        <f t="shared" si="2"/>
        <v>0</v>
      </c>
      <c r="W28" s="46">
        <f t="shared" si="3"/>
        <v>0</v>
      </c>
      <c r="X28" s="46">
        <f t="shared" si="4"/>
        <v>0</v>
      </c>
      <c r="Y28" s="46">
        <f t="shared" si="13"/>
        <v>0</v>
      </c>
      <c r="Z28" s="46">
        <f t="shared" si="5"/>
        <v>0</v>
      </c>
      <c r="AA28" s="46">
        <f t="shared" si="14"/>
        <v>0</v>
      </c>
      <c r="AB28" s="46">
        <f t="shared" si="23"/>
        <v>0</v>
      </c>
      <c r="AC28" s="47">
        <f t="shared" si="6"/>
        <v>0</v>
      </c>
      <c r="AD28" s="143"/>
      <c r="AE28" s="31" t="s">
        <v>68</v>
      </c>
      <c r="AF28" s="165">
        <f t="shared" si="15"/>
        <v>0</v>
      </c>
      <c r="AG28" s="165">
        <f t="shared" si="16"/>
        <v>3.2299999999999999E-4</v>
      </c>
      <c r="AH28" s="165">
        <f t="shared" si="17"/>
        <v>0</v>
      </c>
      <c r="AI28" s="67">
        <f t="shared" si="18"/>
        <v>3.2299999999999999E-4</v>
      </c>
      <c r="AJ28" s="67">
        <f t="shared" si="19"/>
        <v>2.0321392575330712E-4</v>
      </c>
      <c r="AK28" s="166">
        <f t="shared" si="20"/>
        <v>2424662.6025978671</v>
      </c>
      <c r="AL28" s="184">
        <v>2</v>
      </c>
    </row>
    <row r="29" spans="1:39" ht="18" customHeight="1" x14ac:dyDescent="0.2">
      <c r="A29" s="54" t="s">
        <v>69</v>
      </c>
      <c r="B29" s="33">
        <f>'Self-Suff'!L30</f>
        <v>2.3649452958787584E-3</v>
      </c>
      <c r="C29" s="34">
        <f>Resources!L29</f>
        <v>3.7869376817330504E-3</v>
      </c>
      <c r="D29" s="46">
        <f t="shared" si="7"/>
        <v>0</v>
      </c>
      <c r="E29" s="46">
        <f t="shared" si="8"/>
        <v>0</v>
      </c>
      <c r="F29" s="46">
        <f t="shared" si="9"/>
        <v>0</v>
      </c>
      <c r="G29" s="46">
        <f t="shared" si="10"/>
        <v>0</v>
      </c>
      <c r="H29" s="46">
        <f t="shared" si="24"/>
        <v>0</v>
      </c>
      <c r="I29" s="47">
        <f t="shared" si="21"/>
        <v>0</v>
      </c>
      <c r="J29" s="37"/>
      <c r="K29" s="54" t="s">
        <v>69</v>
      </c>
      <c r="L29" s="48">
        <f t="shared" si="11"/>
        <v>2.3649452958787584E-3</v>
      </c>
      <c r="M29" s="49">
        <f t="shared" si="11"/>
        <v>3.7869376817330504E-3</v>
      </c>
      <c r="N29" s="46">
        <f t="shared" si="0"/>
        <v>0</v>
      </c>
      <c r="O29" s="46">
        <f t="shared" si="12"/>
        <v>0</v>
      </c>
      <c r="P29" s="47">
        <f t="shared" si="22"/>
        <v>0</v>
      </c>
      <c r="Q29" s="40"/>
      <c r="R29" s="37"/>
      <c r="S29" s="49" t="s">
        <v>69</v>
      </c>
      <c r="T29" s="50">
        <f t="shared" si="1"/>
        <v>2.3649452958787584E-3</v>
      </c>
      <c r="U29" s="49">
        <f t="shared" si="1"/>
        <v>3.7869376817330504E-3</v>
      </c>
      <c r="V29" s="41">
        <f t="shared" si="2"/>
        <v>3.7869376817330504E-3</v>
      </c>
      <c r="W29" s="46">
        <f t="shared" si="3"/>
        <v>1.6012791874434935</v>
      </c>
      <c r="X29" s="46">
        <f t="shared" si="4"/>
        <v>0.60127918744349351</v>
      </c>
      <c r="Y29" s="46">
        <f t="shared" si="13"/>
        <v>0.39872081255650649</v>
      </c>
      <c r="Z29" s="46">
        <f t="shared" si="5"/>
        <v>4.729890591757517E-4</v>
      </c>
      <c r="AA29" s="46">
        <f t="shared" si="14"/>
        <v>1.8859058200489324E-4</v>
      </c>
      <c r="AB29" s="46">
        <f t="shared" si="23"/>
        <v>1.8919562367030068E-3</v>
      </c>
      <c r="AC29" s="47">
        <f t="shared" si="6"/>
        <v>2.081E-3</v>
      </c>
      <c r="AD29" s="143"/>
      <c r="AE29" s="31" t="s">
        <v>69</v>
      </c>
      <c r="AF29" s="165">
        <f t="shared" si="15"/>
        <v>0</v>
      </c>
      <c r="AG29" s="165">
        <f t="shared" si="16"/>
        <v>0</v>
      </c>
      <c r="AH29" s="165">
        <f t="shared" si="17"/>
        <v>2.081E-3</v>
      </c>
      <c r="AI29" s="67">
        <f t="shared" si="18"/>
        <v>2.081E-3</v>
      </c>
      <c r="AJ29" s="67">
        <f t="shared" si="19"/>
        <v>1.3092513296985514E-3</v>
      </c>
      <c r="AK29" s="166">
        <f t="shared" si="20"/>
        <v>15621433.052650653</v>
      </c>
      <c r="AL29" s="184">
        <v>2</v>
      </c>
      <c r="AM29" s="5">
        <v>1.8919999999999999E-2</v>
      </c>
    </row>
    <row r="30" spans="1:39" ht="18" customHeight="1" x14ac:dyDescent="0.2">
      <c r="A30" s="54" t="s">
        <v>70</v>
      </c>
      <c r="B30" s="33">
        <f>'Self-Suff'!L31</f>
        <v>7.5703052510872094E-3</v>
      </c>
      <c r="C30" s="34">
        <f>Resources!L30</f>
        <v>7.0115939627733471E-3</v>
      </c>
      <c r="D30" s="46">
        <f t="shared" si="7"/>
        <v>7.5703052510872094E-3</v>
      </c>
      <c r="E30" s="46">
        <f t="shared" si="8"/>
        <v>1.5140610502174419E-3</v>
      </c>
      <c r="F30" s="46">
        <f t="shared" si="9"/>
        <v>6.0562442008697676E-3</v>
      </c>
      <c r="G30" s="46">
        <f t="shared" si="10"/>
        <v>1.0796839194169296</v>
      </c>
      <c r="H30" s="46">
        <f t="shared" si="24"/>
        <v>1.6347073689352803E-3</v>
      </c>
      <c r="I30" s="47">
        <f t="shared" si="21"/>
        <v>7.6909999999999999E-3</v>
      </c>
      <c r="J30" s="37"/>
      <c r="K30" s="54" t="s">
        <v>70</v>
      </c>
      <c r="L30" s="48">
        <f t="shared" si="11"/>
        <v>7.5703052510872094E-3</v>
      </c>
      <c r="M30" s="49">
        <f t="shared" si="11"/>
        <v>7.0115939627733471E-3</v>
      </c>
      <c r="N30" s="46">
        <f t="shared" si="0"/>
        <v>0</v>
      </c>
      <c r="O30" s="46">
        <f t="shared" si="12"/>
        <v>0</v>
      </c>
      <c r="P30" s="47">
        <f t="shared" si="22"/>
        <v>0</v>
      </c>
      <c r="Q30" s="40"/>
      <c r="R30" s="37"/>
      <c r="S30" s="49" t="s">
        <v>70</v>
      </c>
      <c r="T30" s="50">
        <f t="shared" si="1"/>
        <v>7.5703052510872094E-3</v>
      </c>
      <c r="U30" s="49">
        <f t="shared" si="1"/>
        <v>7.0115939627733471E-3</v>
      </c>
      <c r="V30" s="41">
        <f t="shared" si="2"/>
        <v>7.0115939627733471E-3</v>
      </c>
      <c r="W30" s="46">
        <f t="shared" si="3"/>
        <v>0.92619699341269979</v>
      </c>
      <c r="X30" s="46">
        <f t="shared" si="4"/>
        <v>-7.3803006587300213E-2</v>
      </c>
      <c r="Y30" s="46">
        <f t="shared" si="13"/>
        <v>1.0738030065873003</v>
      </c>
      <c r="Z30" s="46">
        <f t="shared" si="5"/>
        <v>1.5140610502174419E-3</v>
      </c>
      <c r="AA30" s="46">
        <f t="shared" si="14"/>
        <v>1.6258033078802147E-3</v>
      </c>
      <c r="AB30" s="46">
        <f t="shared" si="23"/>
        <v>6.0562442008697676E-3</v>
      </c>
      <c r="AC30" s="47">
        <f t="shared" si="6"/>
        <v>7.6819999999999996E-3</v>
      </c>
      <c r="AD30" s="143"/>
      <c r="AE30" s="168" t="s">
        <v>70</v>
      </c>
      <c r="AF30" s="169">
        <f t="shared" si="15"/>
        <v>7.6909999999999999E-3</v>
      </c>
      <c r="AG30" s="169">
        <f t="shared" si="16"/>
        <v>0</v>
      </c>
      <c r="AH30" s="169">
        <f t="shared" si="17"/>
        <v>7.6819999999999996E-3</v>
      </c>
      <c r="AI30" s="170">
        <f t="shared" si="18"/>
        <v>1.5373E-2</v>
      </c>
      <c r="AJ30" s="170">
        <f t="shared" si="19"/>
        <v>9.6718504043516729E-3</v>
      </c>
      <c r="AK30" s="172">
        <f t="shared" si="20"/>
        <v>115400427.83200312</v>
      </c>
      <c r="AL30" s="184">
        <v>1</v>
      </c>
      <c r="AM30" s="5">
        <v>0.84009999999999996</v>
      </c>
    </row>
    <row r="31" spans="1:39" ht="18" customHeight="1" x14ac:dyDescent="0.2">
      <c r="A31" s="54" t="s">
        <v>71</v>
      </c>
      <c r="B31" s="33">
        <f>'Self-Suff'!L32</f>
        <v>2.3577777564895091E-4</v>
      </c>
      <c r="C31" s="34">
        <f>Resources!L31</f>
        <v>7.4844837349412926E-4</v>
      </c>
      <c r="D31" s="46">
        <f t="shared" si="7"/>
        <v>0</v>
      </c>
      <c r="E31" s="46">
        <f t="shared" si="8"/>
        <v>0</v>
      </c>
      <c r="F31" s="46">
        <f t="shared" si="9"/>
        <v>0</v>
      </c>
      <c r="G31" s="46">
        <f t="shared" si="10"/>
        <v>0</v>
      </c>
      <c r="H31" s="46">
        <f t="shared" si="24"/>
        <v>0</v>
      </c>
      <c r="I31" s="47">
        <f t="shared" si="21"/>
        <v>0</v>
      </c>
      <c r="J31" s="37"/>
      <c r="K31" s="54" t="s">
        <v>71</v>
      </c>
      <c r="L31" s="48">
        <f t="shared" si="11"/>
        <v>2.3577777564895091E-4</v>
      </c>
      <c r="M31" s="49">
        <f t="shared" si="11"/>
        <v>7.4844837349412926E-4</v>
      </c>
      <c r="N31" s="46">
        <f t="shared" si="0"/>
        <v>7.4844837349412926E-4</v>
      </c>
      <c r="O31" s="46">
        <f t="shared" si="12"/>
        <v>4.7155555129790184E-5</v>
      </c>
      <c r="P31" s="47">
        <f t="shared" si="22"/>
        <v>1.8900000000000001E-4</v>
      </c>
      <c r="Q31" s="40"/>
      <c r="R31" s="37"/>
      <c r="S31" s="49" t="s">
        <v>71</v>
      </c>
      <c r="T31" s="50">
        <f t="shared" si="1"/>
        <v>2.3577777564895091E-4</v>
      </c>
      <c r="U31" s="49">
        <f t="shared" si="1"/>
        <v>7.4844837349412926E-4</v>
      </c>
      <c r="V31" s="41">
        <f t="shared" si="2"/>
        <v>0</v>
      </c>
      <c r="W31" s="46">
        <f t="shared" si="3"/>
        <v>0</v>
      </c>
      <c r="X31" s="46">
        <f t="shared" si="4"/>
        <v>0</v>
      </c>
      <c r="Y31" s="46">
        <f t="shared" si="13"/>
        <v>0</v>
      </c>
      <c r="Z31" s="46">
        <f t="shared" si="5"/>
        <v>0</v>
      </c>
      <c r="AA31" s="46">
        <f t="shared" si="14"/>
        <v>0</v>
      </c>
      <c r="AB31" s="46">
        <f t="shared" si="23"/>
        <v>0</v>
      </c>
      <c r="AC31" s="47">
        <f t="shared" si="6"/>
        <v>0</v>
      </c>
      <c r="AD31" s="143"/>
      <c r="AE31" s="31" t="s">
        <v>71</v>
      </c>
      <c r="AF31" s="165">
        <f t="shared" si="15"/>
        <v>0</v>
      </c>
      <c r="AG31" s="165">
        <f t="shared" si="16"/>
        <v>1.8900000000000001E-4</v>
      </c>
      <c r="AH31" s="165">
        <f t="shared" si="17"/>
        <v>0</v>
      </c>
      <c r="AI31" s="67">
        <f t="shared" si="18"/>
        <v>1.8900000000000001E-4</v>
      </c>
      <c r="AJ31" s="67">
        <f t="shared" si="19"/>
        <v>1.1890845810332832E-4</v>
      </c>
      <c r="AK31" s="166">
        <f t="shared" si="20"/>
        <v>1418765.4238111358</v>
      </c>
      <c r="AL31" s="184">
        <v>2</v>
      </c>
      <c r="AM31" s="5">
        <v>1.89E-2</v>
      </c>
    </row>
    <row r="32" spans="1:39" ht="18" customHeight="1" x14ac:dyDescent="0.2">
      <c r="A32" s="54" t="s">
        <v>72</v>
      </c>
      <c r="B32" s="33">
        <f>'Self-Suff'!L33</f>
        <v>3.646048508127733E-4</v>
      </c>
      <c r="C32" s="34">
        <f>Resources!L32</f>
        <v>6.5582216561244284E-4</v>
      </c>
      <c r="D32" s="46">
        <f t="shared" si="7"/>
        <v>0</v>
      </c>
      <c r="E32" s="46">
        <f t="shared" si="8"/>
        <v>0</v>
      </c>
      <c r="F32" s="46">
        <f t="shared" si="9"/>
        <v>0</v>
      </c>
      <c r="G32" s="46">
        <f t="shared" si="10"/>
        <v>0</v>
      </c>
      <c r="H32" s="46">
        <f t="shared" si="24"/>
        <v>0</v>
      </c>
      <c r="I32" s="47">
        <f t="shared" si="21"/>
        <v>0</v>
      </c>
      <c r="J32" s="37"/>
      <c r="K32" s="54" t="s">
        <v>72</v>
      </c>
      <c r="L32" s="48">
        <f t="shared" si="11"/>
        <v>3.646048508127733E-4</v>
      </c>
      <c r="M32" s="49">
        <f t="shared" si="11"/>
        <v>6.5582216561244284E-4</v>
      </c>
      <c r="N32" s="46">
        <f t="shared" si="0"/>
        <v>0</v>
      </c>
      <c r="O32" s="46">
        <f t="shared" si="12"/>
        <v>0</v>
      </c>
      <c r="P32" s="47">
        <f t="shared" si="22"/>
        <v>0</v>
      </c>
      <c r="Q32" s="40"/>
      <c r="R32" s="37"/>
      <c r="S32" s="49" t="s">
        <v>72</v>
      </c>
      <c r="T32" s="50">
        <f t="shared" si="1"/>
        <v>3.646048508127733E-4</v>
      </c>
      <c r="U32" s="49">
        <f t="shared" si="1"/>
        <v>6.5582216561244284E-4</v>
      </c>
      <c r="V32" s="41">
        <f t="shared" si="2"/>
        <v>6.5582216561244284E-4</v>
      </c>
      <c r="W32" s="46">
        <f t="shared" si="3"/>
        <v>1.7987203520482269</v>
      </c>
      <c r="X32" s="46">
        <f t="shared" si="4"/>
        <v>0.79872035204822689</v>
      </c>
      <c r="Y32" s="46">
        <f t="shared" si="13"/>
        <v>0.20127964795177311</v>
      </c>
      <c r="Z32" s="46">
        <f t="shared" si="5"/>
        <v>7.2920970162554662E-5</v>
      </c>
      <c r="AA32" s="46">
        <f t="shared" si="14"/>
        <v>1.4677507202620754E-5</v>
      </c>
      <c r="AB32" s="46">
        <f t="shared" si="23"/>
        <v>2.9168388065021865E-4</v>
      </c>
      <c r="AC32" s="47">
        <f t="shared" si="6"/>
        <v>3.0600000000000001E-4</v>
      </c>
      <c r="AD32" s="143"/>
      <c r="AE32" s="31" t="s">
        <v>72</v>
      </c>
      <c r="AF32" s="165">
        <f t="shared" si="15"/>
        <v>0</v>
      </c>
      <c r="AG32" s="165">
        <f t="shared" si="16"/>
        <v>0</v>
      </c>
      <c r="AH32" s="165">
        <f t="shared" si="17"/>
        <v>3.0600000000000001E-4</v>
      </c>
      <c r="AI32" s="67">
        <f t="shared" si="18"/>
        <v>3.0600000000000001E-4</v>
      </c>
      <c r="AJ32" s="67">
        <f t="shared" si="19"/>
        <v>1.9251845597681729E-4</v>
      </c>
      <c r="AK32" s="166">
        <f t="shared" si="20"/>
        <v>2297048.7814085055</v>
      </c>
      <c r="AL32" s="184">
        <v>2</v>
      </c>
      <c r="AM32" s="5">
        <v>2.92E-2</v>
      </c>
    </row>
    <row r="33" spans="1:39" ht="18" customHeight="1" x14ac:dyDescent="0.2">
      <c r="A33" s="54" t="s">
        <v>73</v>
      </c>
      <c r="B33" s="33">
        <f>'Self-Suff'!L34</f>
        <v>1.1682988561044301E-2</v>
      </c>
      <c r="C33" s="34">
        <f>Resources!L33</f>
        <v>1.0174595587632965E-2</v>
      </c>
      <c r="D33" s="46">
        <f t="shared" si="7"/>
        <v>1.1682988561044301E-2</v>
      </c>
      <c r="E33" s="46">
        <f t="shared" si="8"/>
        <v>2.3365977122088602E-3</v>
      </c>
      <c r="F33" s="46">
        <f t="shared" si="9"/>
        <v>9.3463908488354407E-3</v>
      </c>
      <c r="G33" s="46">
        <f t="shared" si="10"/>
        <v>1.1482509020058509</v>
      </c>
      <c r="H33" s="46">
        <f t="shared" si="24"/>
        <v>2.6830004306686315E-3</v>
      </c>
      <c r="I33" s="47">
        <f t="shared" si="21"/>
        <v>1.2029E-2</v>
      </c>
      <c r="J33" s="37"/>
      <c r="K33" s="54" t="s">
        <v>73</v>
      </c>
      <c r="L33" s="48">
        <f t="shared" si="11"/>
        <v>1.1682988561044301E-2</v>
      </c>
      <c r="M33" s="49">
        <f t="shared" si="11"/>
        <v>1.0174595587632965E-2</v>
      </c>
      <c r="N33" s="46">
        <f t="shared" si="0"/>
        <v>0</v>
      </c>
      <c r="O33" s="46">
        <f t="shared" si="12"/>
        <v>0</v>
      </c>
      <c r="P33" s="47">
        <f t="shared" si="22"/>
        <v>0</v>
      </c>
      <c r="Q33" s="40"/>
      <c r="R33" s="37"/>
      <c r="S33" s="49" t="s">
        <v>73</v>
      </c>
      <c r="T33" s="50">
        <f t="shared" si="1"/>
        <v>1.1682988561044301E-2</v>
      </c>
      <c r="U33" s="49">
        <f t="shared" si="1"/>
        <v>1.0174595587632965E-2</v>
      </c>
      <c r="V33" s="41">
        <f t="shared" si="2"/>
        <v>1.0174595587632965E-2</v>
      </c>
      <c r="W33" s="46">
        <f t="shared" si="3"/>
        <v>0.87088980139543104</v>
      </c>
      <c r="X33" s="46">
        <f t="shared" si="4"/>
        <v>-0.12911019860456896</v>
      </c>
      <c r="Y33" s="46">
        <f t="shared" si="13"/>
        <v>1.1291101986045691</v>
      </c>
      <c r="Z33" s="46">
        <f t="shared" si="5"/>
        <v>2.3365977122088602E-3</v>
      </c>
      <c r="AA33" s="46">
        <f t="shared" si="14"/>
        <v>2.6382763068911277E-3</v>
      </c>
      <c r="AB33" s="46">
        <f t="shared" si="23"/>
        <v>9.3463908488354407E-3</v>
      </c>
      <c r="AC33" s="47">
        <f t="shared" si="6"/>
        <v>1.1985000000000001E-2</v>
      </c>
      <c r="AD33" s="143"/>
      <c r="AE33" s="168" t="s">
        <v>73</v>
      </c>
      <c r="AF33" s="169">
        <f t="shared" si="15"/>
        <v>1.2029E-2</v>
      </c>
      <c r="AG33" s="169">
        <f t="shared" si="16"/>
        <v>0</v>
      </c>
      <c r="AH33" s="169">
        <f t="shared" si="17"/>
        <v>1.1985000000000001E-2</v>
      </c>
      <c r="AI33" s="170">
        <f t="shared" si="18"/>
        <v>2.4014000000000001E-2</v>
      </c>
      <c r="AJ33" s="170">
        <f t="shared" si="19"/>
        <v>1.5108294777213366E-2</v>
      </c>
      <c r="AK33" s="172">
        <f t="shared" si="20"/>
        <v>180265782.47301912</v>
      </c>
      <c r="AL33" s="184">
        <v>1</v>
      </c>
      <c r="AM33" s="5">
        <v>1.2390000000000001</v>
      </c>
    </row>
    <row r="34" spans="1:39" ht="18" customHeight="1" x14ac:dyDescent="0.2">
      <c r="A34" s="54" t="s">
        <v>74</v>
      </c>
      <c r="B34" s="33">
        <f>'Self-Suff'!L35</f>
        <v>3.1935012698726369E-3</v>
      </c>
      <c r="C34" s="34">
        <f>Resources!L34</f>
        <v>3.9912316137657028E-3</v>
      </c>
      <c r="D34" s="46">
        <f t="shared" si="7"/>
        <v>0</v>
      </c>
      <c r="E34" s="46">
        <f t="shared" si="8"/>
        <v>0</v>
      </c>
      <c r="F34" s="46">
        <f t="shared" si="9"/>
        <v>0</v>
      </c>
      <c r="G34" s="46">
        <f t="shared" si="10"/>
        <v>0</v>
      </c>
      <c r="H34" s="46">
        <f t="shared" si="24"/>
        <v>0</v>
      </c>
      <c r="I34" s="47">
        <f t="shared" si="21"/>
        <v>0</v>
      </c>
      <c r="J34" s="37"/>
      <c r="K34" s="54" t="s">
        <v>74</v>
      </c>
      <c r="L34" s="48">
        <f t="shared" si="11"/>
        <v>3.1935012698726369E-3</v>
      </c>
      <c r="M34" s="49">
        <f t="shared" si="11"/>
        <v>3.9912316137657028E-3</v>
      </c>
      <c r="N34" s="46">
        <f t="shared" si="0"/>
        <v>0</v>
      </c>
      <c r="O34" s="46">
        <f t="shared" si="12"/>
        <v>0</v>
      </c>
      <c r="P34" s="47">
        <f t="shared" si="22"/>
        <v>0</v>
      </c>
      <c r="Q34" s="40"/>
      <c r="R34" s="37"/>
      <c r="S34" s="49" t="s">
        <v>74</v>
      </c>
      <c r="T34" s="50">
        <f t="shared" si="1"/>
        <v>3.1935012698726369E-3</v>
      </c>
      <c r="U34" s="49">
        <f t="shared" si="1"/>
        <v>3.9912316137657028E-3</v>
      </c>
      <c r="V34" s="41">
        <f t="shared" si="2"/>
        <v>3.9912316137657028E-3</v>
      </c>
      <c r="W34" s="46">
        <f t="shared" si="3"/>
        <v>1.2497980355977378</v>
      </c>
      <c r="X34" s="46">
        <f t="shared" si="4"/>
        <v>0.24979803559773783</v>
      </c>
      <c r="Y34" s="46">
        <f t="shared" si="13"/>
        <v>0.75020196440226217</v>
      </c>
      <c r="Z34" s="46">
        <f t="shared" si="5"/>
        <v>6.3870025397452746E-4</v>
      </c>
      <c r="AA34" s="46">
        <f t="shared" si="14"/>
        <v>4.7915418519591424E-4</v>
      </c>
      <c r="AB34" s="46">
        <f t="shared" si="23"/>
        <v>2.5548010158981094E-3</v>
      </c>
      <c r="AC34" s="47">
        <f t="shared" si="6"/>
        <v>3.0339999999999998E-3</v>
      </c>
      <c r="AD34" s="143"/>
      <c r="AE34" s="168" t="s">
        <v>74</v>
      </c>
      <c r="AF34" s="169">
        <f t="shared" si="15"/>
        <v>0</v>
      </c>
      <c r="AG34" s="169">
        <f t="shared" si="16"/>
        <v>0</v>
      </c>
      <c r="AH34" s="169">
        <f t="shared" si="17"/>
        <v>3.0339999999999998E-3</v>
      </c>
      <c r="AI34" s="170">
        <f t="shared" si="18"/>
        <v>3.0339999999999998E-3</v>
      </c>
      <c r="AJ34" s="170">
        <f t="shared" si="19"/>
        <v>1.9088267824629529E-3</v>
      </c>
      <c r="AK34" s="172">
        <f t="shared" si="20"/>
        <v>22775313.734618973</v>
      </c>
      <c r="AL34" s="184">
        <v>1</v>
      </c>
      <c r="AM34" s="5">
        <v>0.32240000000000002</v>
      </c>
    </row>
    <row r="35" spans="1:39" ht="18" customHeight="1" x14ac:dyDescent="0.2">
      <c r="A35" s="54" t="s">
        <v>75</v>
      </c>
      <c r="B35" s="33">
        <f>'Self-Suff'!L36</f>
        <v>2.1621024488806722E-3</v>
      </c>
      <c r="C35" s="34">
        <f>Resources!L35</f>
        <v>2.6929819886604453E-3</v>
      </c>
      <c r="D35" s="46">
        <f t="shared" si="7"/>
        <v>0</v>
      </c>
      <c r="E35" s="46">
        <f t="shared" si="8"/>
        <v>0</v>
      </c>
      <c r="F35" s="46">
        <f t="shared" si="9"/>
        <v>0</v>
      </c>
      <c r="G35" s="46">
        <f t="shared" si="10"/>
        <v>0</v>
      </c>
      <c r="H35" s="46">
        <f t="shared" si="24"/>
        <v>0</v>
      </c>
      <c r="I35" s="47">
        <f t="shared" si="21"/>
        <v>0</v>
      </c>
      <c r="J35" s="37"/>
      <c r="K35" s="54" t="s">
        <v>75</v>
      </c>
      <c r="L35" s="48">
        <f t="shared" si="11"/>
        <v>2.1621024488806722E-3</v>
      </c>
      <c r="M35" s="49">
        <f t="shared" si="11"/>
        <v>2.6929819886604453E-3</v>
      </c>
      <c r="N35" s="46">
        <f t="shared" si="0"/>
        <v>0</v>
      </c>
      <c r="O35" s="46">
        <f t="shared" si="12"/>
        <v>0</v>
      </c>
      <c r="P35" s="47">
        <f t="shared" si="22"/>
        <v>0</v>
      </c>
      <c r="Q35" s="40"/>
      <c r="R35" s="37"/>
      <c r="S35" s="49" t="s">
        <v>75</v>
      </c>
      <c r="T35" s="50">
        <f t="shared" si="1"/>
        <v>2.1621024488806722E-3</v>
      </c>
      <c r="U35" s="49">
        <f t="shared" si="1"/>
        <v>2.6929819886604453E-3</v>
      </c>
      <c r="V35" s="41">
        <f t="shared" si="2"/>
        <v>2.6929819886604453E-3</v>
      </c>
      <c r="W35" s="46">
        <f t="shared" si="3"/>
        <v>1.2455385682832056</v>
      </c>
      <c r="X35" s="46">
        <f t="shared" si="4"/>
        <v>0.24553856828320564</v>
      </c>
      <c r="Y35" s="46">
        <f t="shared" si="13"/>
        <v>0.75446143171679436</v>
      </c>
      <c r="Z35" s="46">
        <f t="shared" si="5"/>
        <v>4.3242048977613445E-4</v>
      </c>
      <c r="AA35" s="46">
        <f t="shared" si="14"/>
        <v>3.2624458182017982E-4</v>
      </c>
      <c r="AB35" s="46">
        <f t="shared" si="23"/>
        <v>1.7296819591045378E-3</v>
      </c>
      <c r="AC35" s="47">
        <f t="shared" si="6"/>
        <v>2.0560000000000001E-3</v>
      </c>
      <c r="AD35" s="143"/>
      <c r="AE35" s="31" t="s">
        <v>75</v>
      </c>
      <c r="AF35" s="165">
        <f t="shared" si="15"/>
        <v>0</v>
      </c>
      <c r="AG35" s="165">
        <f t="shared" si="16"/>
        <v>0</v>
      </c>
      <c r="AH35" s="165">
        <f t="shared" si="17"/>
        <v>2.0560000000000001E-3</v>
      </c>
      <c r="AI35" s="67">
        <f t="shared" si="18"/>
        <v>2.0560000000000001E-3</v>
      </c>
      <c r="AJ35" s="67">
        <f t="shared" si="19"/>
        <v>1.2935226976743019E-3</v>
      </c>
      <c r="AK35" s="166">
        <f t="shared" si="20"/>
        <v>15433765.668548653</v>
      </c>
      <c r="AL35" s="184">
        <v>2</v>
      </c>
      <c r="AM35" s="5">
        <v>0.17299999999999999</v>
      </c>
    </row>
    <row r="36" spans="1:39" ht="18" customHeight="1" x14ac:dyDescent="0.2">
      <c r="A36" s="54" t="s">
        <v>76</v>
      </c>
      <c r="B36" s="33">
        <f>'Self-Suff'!L37</f>
        <v>7.9602597407336551E-2</v>
      </c>
      <c r="C36" s="34">
        <f>Resources!L36</f>
        <v>5.8665143124024495E-2</v>
      </c>
      <c r="D36" s="46">
        <f t="shared" si="7"/>
        <v>7.9602597407336551E-2</v>
      </c>
      <c r="E36" s="46">
        <f t="shared" si="8"/>
        <v>1.5920519481467311E-2</v>
      </c>
      <c r="F36" s="46">
        <f t="shared" si="9"/>
        <v>6.3682077925869246E-2</v>
      </c>
      <c r="G36" s="46">
        <f t="shared" si="10"/>
        <v>1.3568976937301251</v>
      </c>
      <c r="H36" s="46">
        <f t="shared" si="24"/>
        <v>2.1602516167388522E-2</v>
      </c>
      <c r="I36" s="47">
        <f t="shared" si="21"/>
        <v>8.5285E-2</v>
      </c>
      <c r="J36" s="37"/>
      <c r="K36" s="54" t="s">
        <v>76</v>
      </c>
      <c r="L36" s="48">
        <f t="shared" si="11"/>
        <v>7.9602597407336551E-2</v>
      </c>
      <c r="M36" s="49">
        <f t="shared" si="11"/>
        <v>5.8665143124024495E-2</v>
      </c>
      <c r="N36" s="46">
        <f t="shared" si="0"/>
        <v>0</v>
      </c>
      <c r="O36" s="46">
        <f t="shared" si="12"/>
        <v>0</v>
      </c>
      <c r="P36" s="47">
        <f t="shared" si="22"/>
        <v>0</v>
      </c>
      <c r="Q36" s="40"/>
      <c r="R36" s="37"/>
      <c r="S36" s="49" t="s">
        <v>76</v>
      </c>
      <c r="T36" s="50">
        <f t="shared" si="1"/>
        <v>7.9602597407336551E-2</v>
      </c>
      <c r="U36" s="49">
        <f t="shared" si="1"/>
        <v>5.8665143124024495E-2</v>
      </c>
      <c r="V36" s="41">
        <f t="shared" si="2"/>
        <v>5.8665143124024495E-2</v>
      </c>
      <c r="W36" s="46">
        <f t="shared" si="3"/>
        <v>0.73697523742633098</v>
      </c>
      <c r="X36" s="46">
        <f t="shared" si="4"/>
        <v>-0.26302476257366902</v>
      </c>
      <c r="Y36" s="46">
        <f t="shared" si="13"/>
        <v>1.263024762573669</v>
      </c>
      <c r="Z36" s="46">
        <f t="shared" si="5"/>
        <v>1.5920519481467311E-2</v>
      </c>
      <c r="AA36" s="46">
        <f t="shared" si="14"/>
        <v>2.0108010338129725E-2</v>
      </c>
      <c r="AB36" s="46">
        <f t="shared" si="23"/>
        <v>6.3682077925869246E-2</v>
      </c>
      <c r="AC36" s="47">
        <f t="shared" si="6"/>
        <v>8.3790000000000003E-2</v>
      </c>
      <c r="AD36" s="143"/>
      <c r="AE36" s="168" t="s">
        <v>76</v>
      </c>
      <c r="AF36" s="169">
        <f t="shared" si="15"/>
        <v>8.5285E-2</v>
      </c>
      <c r="AG36" s="169">
        <f t="shared" si="16"/>
        <v>0</v>
      </c>
      <c r="AH36" s="169">
        <f t="shared" si="17"/>
        <v>8.3790000000000003E-2</v>
      </c>
      <c r="AI36" s="170">
        <f t="shared" si="18"/>
        <v>0.169075</v>
      </c>
      <c r="AJ36" s="170">
        <f t="shared" si="19"/>
        <v>0.10637273838000125</v>
      </c>
      <c r="AK36" s="172">
        <f t="shared" si="20"/>
        <v>1269194518.6818402</v>
      </c>
      <c r="AL36" s="184">
        <v>1</v>
      </c>
      <c r="AM36" s="5">
        <v>9.3849</v>
      </c>
    </row>
    <row r="37" spans="1:39" ht="18" customHeight="1" x14ac:dyDescent="0.2">
      <c r="A37" s="54" t="s">
        <v>77</v>
      </c>
      <c r="B37" s="33">
        <f>'Self-Suff'!L38</f>
        <v>7.6470078788228946E-3</v>
      </c>
      <c r="C37" s="34">
        <f>Resources!L37</f>
        <v>5.2297806268976656E-3</v>
      </c>
      <c r="D37" s="46">
        <f t="shared" si="7"/>
        <v>7.6470078788228946E-3</v>
      </c>
      <c r="E37" s="46">
        <f t="shared" si="8"/>
        <v>1.5294015757645789E-3</v>
      </c>
      <c r="F37" s="46">
        <f t="shared" si="9"/>
        <v>6.1176063030583157E-3</v>
      </c>
      <c r="G37" s="46">
        <f t="shared" si="10"/>
        <v>1.4622043302338557</v>
      </c>
      <c r="H37" s="46">
        <f t="shared" si="24"/>
        <v>2.2362976067494497E-3</v>
      </c>
      <c r="I37" s="47">
        <f t="shared" si="21"/>
        <v>8.3540000000000003E-3</v>
      </c>
      <c r="J37" s="37"/>
      <c r="K37" s="54" t="s">
        <v>77</v>
      </c>
      <c r="L37" s="48">
        <f t="shared" si="11"/>
        <v>7.6470078788228946E-3</v>
      </c>
      <c r="M37" s="49">
        <f t="shared" si="11"/>
        <v>5.2297806268976656E-3</v>
      </c>
      <c r="N37" s="46">
        <f t="shared" si="0"/>
        <v>0</v>
      </c>
      <c r="O37" s="46">
        <f t="shared" si="12"/>
        <v>0</v>
      </c>
      <c r="P37" s="47">
        <f t="shared" si="22"/>
        <v>0</v>
      </c>
      <c r="Q37" s="40"/>
      <c r="R37" s="37"/>
      <c r="S37" s="49" t="s">
        <v>77</v>
      </c>
      <c r="T37" s="50">
        <f t="shared" si="1"/>
        <v>7.6470078788228946E-3</v>
      </c>
      <c r="U37" s="49">
        <f t="shared" si="1"/>
        <v>5.2297806268976656E-3</v>
      </c>
      <c r="V37" s="41">
        <f t="shared" si="2"/>
        <v>5.2297806268976656E-3</v>
      </c>
      <c r="W37" s="46">
        <f t="shared" si="3"/>
        <v>0.68389894580606692</v>
      </c>
      <c r="X37" s="46">
        <f t="shared" si="4"/>
        <v>-0.31610105419393308</v>
      </c>
      <c r="Y37" s="46">
        <f t="shared" si="13"/>
        <v>1.3161010541939331</v>
      </c>
      <c r="Z37" s="46">
        <f t="shared" si="5"/>
        <v>1.5294015757645789E-3</v>
      </c>
      <c r="AA37" s="46">
        <f t="shared" si="14"/>
        <v>2.0128470261496249E-3</v>
      </c>
      <c r="AB37" s="46">
        <f t="shared" si="23"/>
        <v>6.1176063030583157E-3</v>
      </c>
      <c r="AC37" s="47">
        <f t="shared" si="6"/>
        <v>8.1300000000000001E-3</v>
      </c>
      <c r="AD37" s="143"/>
      <c r="AE37" s="168" t="s">
        <v>77</v>
      </c>
      <c r="AF37" s="169">
        <f t="shared" si="15"/>
        <v>8.3540000000000003E-3</v>
      </c>
      <c r="AG37" s="169">
        <f t="shared" si="16"/>
        <v>0</v>
      </c>
      <c r="AH37" s="169">
        <f t="shared" si="17"/>
        <v>8.1300000000000001E-3</v>
      </c>
      <c r="AI37" s="170">
        <f t="shared" si="18"/>
        <v>1.6483999999999999E-2</v>
      </c>
      <c r="AJ37" s="170">
        <f t="shared" si="19"/>
        <v>1.0370830811509333E-2</v>
      </c>
      <c r="AK37" s="172">
        <f t="shared" si="20"/>
        <v>123740366.38149609</v>
      </c>
      <c r="AL37" s="184">
        <v>1</v>
      </c>
      <c r="AM37" s="5">
        <v>0.8962</v>
      </c>
    </row>
    <row r="38" spans="1:39" ht="18" customHeight="1" x14ac:dyDescent="0.2">
      <c r="A38" s="54" t="s">
        <v>78</v>
      </c>
      <c r="B38" s="33">
        <f>'Self-Suff'!L39</f>
        <v>4.6028671388233982E-4</v>
      </c>
      <c r="C38" s="34">
        <f>Resources!L38</f>
        <v>1.1682427173593394E-3</v>
      </c>
      <c r="D38" s="46">
        <f t="shared" si="7"/>
        <v>0</v>
      </c>
      <c r="E38" s="46">
        <f t="shared" si="8"/>
        <v>0</v>
      </c>
      <c r="F38" s="46">
        <f t="shared" si="9"/>
        <v>0</v>
      </c>
      <c r="G38" s="46">
        <f t="shared" si="10"/>
        <v>0</v>
      </c>
      <c r="H38" s="46">
        <f t="shared" si="24"/>
        <v>0</v>
      </c>
      <c r="I38" s="47">
        <f t="shared" si="21"/>
        <v>0</v>
      </c>
      <c r="J38" s="37"/>
      <c r="K38" s="54" t="s">
        <v>78</v>
      </c>
      <c r="L38" s="48">
        <f t="shared" si="11"/>
        <v>4.6028671388233982E-4</v>
      </c>
      <c r="M38" s="49">
        <f t="shared" si="11"/>
        <v>1.1682427173593394E-3</v>
      </c>
      <c r="N38" s="46">
        <f t="shared" si="0"/>
        <v>1.1682427173593394E-3</v>
      </c>
      <c r="O38" s="46">
        <f t="shared" si="12"/>
        <v>9.2057342776467966E-5</v>
      </c>
      <c r="P38" s="47">
        <f t="shared" si="22"/>
        <v>3.68E-4</v>
      </c>
      <c r="Q38" s="40"/>
      <c r="R38" s="37"/>
      <c r="S38" s="49" t="s">
        <v>78</v>
      </c>
      <c r="T38" s="50">
        <f t="shared" si="1"/>
        <v>4.6028671388233982E-4</v>
      </c>
      <c r="U38" s="49">
        <f t="shared" si="1"/>
        <v>1.1682427173593394E-3</v>
      </c>
      <c r="V38" s="41">
        <f t="shared" si="2"/>
        <v>0</v>
      </c>
      <c r="W38" s="46">
        <f t="shared" si="3"/>
        <v>0</v>
      </c>
      <c r="X38" s="46">
        <f t="shared" si="4"/>
        <v>0</v>
      </c>
      <c r="Y38" s="46">
        <f t="shared" si="13"/>
        <v>0</v>
      </c>
      <c r="Z38" s="46">
        <f t="shared" si="5"/>
        <v>0</v>
      </c>
      <c r="AA38" s="46">
        <f t="shared" si="14"/>
        <v>0</v>
      </c>
      <c r="AB38" s="46">
        <f t="shared" si="23"/>
        <v>0</v>
      </c>
      <c r="AC38" s="47">
        <f t="shared" si="6"/>
        <v>0</v>
      </c>
      <c r="AD38" s="143"/>
      <c r="AE38" s="31" t="s">
        <v>78</v>
      </c>
      <c r="AF38" s="165">
        <f t="shared" si="15"/>
        <v>0</v>
      </c>
      <c r="AG38" s="165">
        <f t="shared" si="16"/>
        <v>3.68E-4</v>
      </c>
      <c r="AH38" s="165">
        <f t="shared" si="17"/>
        <v>0</v>
      </c>
      <c r="AI38" s="67">
        <f t="shared" si="18"/>
        <v>3.68E-4</v>
      </c>
      <c r="AJ38" s="67">
        <f t="shared" si="19"/>
        <v>2.3152546339695672E-4</v>
      </c>
      <c r="AK38" s="166">
        <f t="shared" si="20"/>
        <v>2762463.8939814707</v>
      </c>
      <c r="AL38" s="184">
        <v>2</v>
      </c>
    </row>
    <row r="39" spans="1:39" ht="18" customHeight="1" x14ac:dyDescent="0.2">
      <c r="A39" s="54" t="s">
        <v>79</v>
      </c>
      <c r="B39" s="33">
        <f>'Self-Suff'!L40</f>
        <v>6.012278886312053E-2</v>
      </c>
      <c r="C39" s="34">
        <f>Resources!L39</f>
        <v>3.9019185211273275E-2</v>
      </c>
      <c r="D39" s="46">
        <f t="shared" si="7"/>
        <v>6.012278886312053E-2</v>
      </c>
      <c r="E39" s="46">
        <f t="shared" si="8"/>
        <v>1.2024557772624107E-2</v>
      </c>
      <c r="F39" s="46">
        <f t="shared" si="9"/>
        <v>4.8098231090496421E-2</v>
      </c>
      <c r="G39" s="46">
        <f t="shared" si="10"/>
        <v>1.5408519818540465</v>
      </c>
      <c r="H39" s="46">
        <f t="shared" si="24"/>
        <v>1.8528063674866334E-2</v>
      </c>
      <c r="I39" s="47">
        <f t="shared" si="21"/>
        <v>6.6626000000000005E-2</v>
      </c>
      <c r="J39" s="37"/>
      <c r="K39" s="54" t="s">
        <v>79</v>
      </c>
      <c r="L39" s="48">
        <f t="shared" si="11"/>
        <v>6.012278886312053E-2</v>
      </c>
      <c r="M39" s="49">
        <f t="shared" si="11"/>
        <v>3.9019185211273275E-2</v>
      </c>
      <c r="N39" s="46">
        <f t="shared" si="0"/>
        <v>0</v>
      </c>
      <c r="O39" s="46">
        <f t="shared" si="12"/>
        <v>0</v>
      </c>
      <c r="P39" s="47">
        <f t="shared" si="22"/>
        <v>0</v>
      </c>
      <c r="Q39" s="40"/>
      <c r="R39" s="37"/>
      <c r="S39" s="49" t="s">
        <v>79</v>
      </c>
      <c r="T39" s="50">
        <f t="shared" ref="T39:U63" si="25">L39</f>
        <v>6.012278886312053E-2</v>
      </c>
      <c r="U39" s="49">
        <f t="shared" si="25"/>
        <v>3.9019185211273275E-2</v>
      </c>
      <c r="V39" s="41">
        <f t="shared" si="2"/>
        <v>3.9019185211273275E-2</v>
      </c>
      <c r="W39" s="46">
        <f t="shared" si="3"/>
        <v>0.64899160449969984</v>
      </c>
      <c r="X39" s="46">
        <f t="shared" si="4"/>
        <v>-0.35100839550030016</v>
      </c>
      <c r="Y39" s="46">
        <f t="shared" si="13"/>
        <v>1.3510083955003003</v>
      </c>
      <c r="Z39" s="46">
        <f t="shared" si="5"/>
        <v>1.2024557772624107E-2</v>
      </c>
      <c r="AA39" s="46">
        <f t="shared" si="14"/>
        <v>1.6245278502993558E-2</v>
      </c>
      <c r="AB39" s="46">
        <f t="shared" si="23"/>
        <v>4.8098231090496421E-2</v>
      </c>
      <c r="AC39" s="47">
        <f t="shared" si="6"/>
        <v>6.4343999999999998E-2</v>
      </c>
      <c r="AD39" s="143"/>
      <c r="AE39" s="168" t="s">
        <v>79</v>
      </c>
      <c r="AF39" s="169">
        <f t="shared" si="15"/>
        <v>6.6626000000000005E-2</v>
      </c>
      <c r="AG39" s="169">
        <f t="shared" si="16"/>
        <v>0</v>
      </c>
      <c r="AH39" s="169">
        <f t="shared" si="17"/>
        <v>6.4343999999999998E-2</v>
      </c>
      <c r="AI39" s="170">
        <f t="shared" si="18"/>
        <v>0.13097</v>
      </c>
      <c r="AJ39" s="170">
        <f t="shared" si="19"/>
        <v>8.2399157448639737E-2</v>
      </c>
      <c r="AK39" s="172">
        <f t="shared" si="20"/>
        <v>983151891.83356857</v>
      </c>
      <c r="AL39" s="184">
        <v>1</v>
      </c>
      <c r="AM39" s="5">
        <v>6.5965999999999996</v>
      </c>
    </row>
    <row r="40" spans="1:39" ht="18" customHeight="1" x14ac:dyDescent="0.2">
      <c r="A40" s="54" t="s">
        <v>80</v>
      </c>
      <c r="B40" s="33">
        <f>'Self-Suff'!L41</f>
        <v>3.6945747959472454E-2</v>
      </c>
      <c r="C40" s="34">
        <f>Resources!L40</f>
        <v>4.0362905500949411E-2</v>
      </c>
      <c r="D40" s="46">
        <f t="shared" si="7"/>
        <v>0</v>
      </c>
      <c r="E40" s="46">
        <f t="shared" si="8"/>
        <v>0</v>
      </c>
      <c r="F40" s="46">
        <f t="shared" si="9"/>
        <v>0</v>
      </c>
      <c r="G40" s="46">
        <f t="shared" si="10"/>
        <v>0</v>
      </c>
      <c r="H40" s="46">
        <f t="shared" si="24"/>
        <v>0</v>
      </c>
      <c r="I40" s="47">
        <f t="shared" si="21"/>
        <v>0</v>
      </c>
      <c r="J40" s="37"/>
      <c r="K40" s="54" t="s">
        <v>80</v>
      </c>
      <c r="L40" s="48">
        <f t="shared" ref="L40:M63" si="26">B40</f>
        <v>3.6945747959472454E-2</v>
      </c>
      <c r="M40" s="49">
        <f t="shared" si="26"/>
        <v>4.0362905500949411E-2</v>
      </c>
      <c r="N40" s="46">
        <f t="shared" si="0"/>
        <v>0</v>
      </c>
      <c r="O40" s="46">
        <f t="shared" si="12"/>
        <v>0</v>
      </c>
      <c r="P40" s="47">
        <f t="shared" si="22"/>
        <v>0</v>
      </c>
      <c r="Q40" s="40"/>
      <c r="R40" s="37"/>
      <c r="S40" s="49" t="s">
        <v>80</v>
      </c>
      <c r="T40" s="50">
        <f t="shared" si="25"/>
        <v>3.6945747959472454E-2</v>
      </c>
      <c r="U40" s="49">
        <f t="shared" si="25"/>
        <v>4.0362905500949411E-2</v>
      </c>
      <c r="V40" s="41">
        <f t="shared" si="2"/>
        <v>4.0362905500949411E-2</v>
      </c>
      <c r="W40" s="46">
        <f t="shared" si="3"/>
        <v>1.0924912264660442</v>
      </c>
      <c r="X40" s="46">
        <f t="shared" si="4"/>
        <v>9.2491226466044241E-2</v>
      </c>
      <c r="Y40" s="46">
        <f t="shared" si="13"/>
        <v>0.90750877353395576</v>
      </c>
      <c r="Z40" s="46">
        <f t="shared" si="5"/>
        <v>7.3891495918944911E-3</v>
      </c>
      <c r="AA40" s="46">
        <f t="shared" si="14"/>
        <v>6.7057180835990993E-3</v>
      </c>
      <c r="AB40" s="46">
        <f t="shared" si="23"/>
        <v>2.9556598367577964E-2</v>
      </c>
      <c r="AC40" s="47">
        <f t="shared" si="6"/>
        <v>3.6262000000000003E-2</v>
      </c>
      <c r="AD40" s="143"/>
      <c r="AE40" s="168" t="s">
        <v>80</v>
      </c>
      <c r="AF40" s="169">
        <f t="shared" si="15"/>
        <v>0</v>
      </c>
      <c r="AG40" s="169">
        <f t="shared" si="16"/>
        <v>0</v>
      </c>
      <c r="AH40" s="169">
        <f t="shared" si="17"/>
        <v>3.6262000000000003E-2</v>
      </c>
      <c r="AI40" s="170">
        <f t="shared" si="18"/>
        <v>3.6262000000000003E-2</v>
      </c>
      <c r="AJ40" s="170">
        <f t="shared" si="19"/>
        <v>2.2814066178533821E-2</v>
      </c>
      <c r="AK40" s="172">
        <f t="shared" si="20"/>
        <v>272207787.29227203</v>
      </c>
      <c r="AL40" s="184">
        <v>1</v>
      </c>
      <c r="AM40" s="5">
        <v>3.9195000000000002</v>
      </c>
    </row>
    <row r="41" spans="1:39" ht="18" customHeight="1" x14ac:dyDescent="0.2">
      <c r="A41" s="54" t="s">
        <v>81</v>
      </c>
      <c r="B41" s="33">
        <f>'Self-Suff'!L42</f>
        <v>1.3757138372751407E-3</v>
      </c>
      <c r="C41" s="34">
        <f>Resources!L41</f>
        <v>1.3812260629820735E-3</v>
      </c>
      <c r="D41" s="46">
        <f t="shared" si="7"/>
        <v>0</v>
      </c>
      <c r="E41" s="46">
        <f t="shared" si="8"/>
        <v>0</v>
      </c>
      <c r="F41" s="46">
        <f t="shared" si="9"/>
        <v>0</v>
      </c>
      <c r="G41" s="46">
        <f t="shared" si="10"/>
        <v>0</v>
      </c>
      <c r="H41" s="46">
        <f t="shared" si="24"/>
        <v>0</v>
      </c>
      <c r="I41" s="47">
        <f t="shared" si="21"/>
        <v>0</v>
      </c>
      <c r="J41" s="37"/>
      <c r="K41" s="54" t="s">
        <v>81</v>
      </c>
      <c r="L41" s="48">
        <f t="shared" si="26"/>
        <v>1.3757138372751407E-3</v>
      </c>
      <c r="M41" s="49">
        <f t="shared" si="26"/>
        <v>1.3812260629820735E-3</v>
      </c>
      <c r="N41" s="46">
        <f t="shared" si="0"/>
        <v>0</v>
      </c>
      <c r="O41" s="46">
        <f t="shared" si="12"/>
        <v>0</v>
      </c>
      <c r="P41" s="47">
        <f t="shared" si="22"/>
        <v>0</v>
      </c>
      <c r="Q41" s="40"/>
      <c r="R41" s="37"/>
      <c r="S41" s="49" t="s">
        <v>81</v>
      </c>
      <c r="T41" s="50">
        <f t="shared" si="25"/>
        <v>1.3757138372751407E-3</v>
      </c>
      <c r="U41" s="49">
        <f t="shared" si="25"/>
        <v>1.3812260629820735E-3</v>
      </c>
      <c r="V41" s="41">
        <f t="shared" si="2"/>
        <v>1.3812260629820735E-3</v>
      </c>
      <c r="W41" s="46">
        <f t="shared" si="3"/>
        <v>1.0040068112695957</v>
      </c>
      <c r="X41" s="46">
        <f t="shared" si="4"/>
        <v>4.0068112695956781E-3</v>
      </c>
      <c r="Y41" s="46">
        <f t="shared" si="13"/>
        <v>0.99599318873040432</v>
      </c>
      <c r="Z41" s="46">
        <f t="shared" si="5"/>
        <v>2.7514276745502816E-4</v>
      </c>
      <c r="AA41" s="46">
        <f t="shared" si="14"/>
        <v>2.7404032231364162E-4</v>
      </c>
      <c r="AB41" s="46">
        <f t="shared" si="23"/>
        <v>1.1005710698201126E-3</v>
      </c>
      <c r="AC41" s="47">
        <f t="shared" si="6"/>
        <v>1.3749999999999999E-3</v>
      </c>
      <c r="AD41" s="143"/>
      <c r="AE41" s="31" t="s">
        <v>81</v>
      </c>
      <c r="AF41" s="165">
        <f t="shared" si="15"/>
        <v>0</v>
      </c>
      <c r="AG41" s="165">
        <f t="shared" si="16"/>
        <v>0</v>
      </c>
      <c r="AH41" s="165">
        <f t="shared" si="17"/>
        <v>1.3749999999999999E-3</v>
      </c>
      <c r="AI41" s="67">
        <f t="shared" si="18"/>
        <v>1.3749999999999999E-3</v>
      </c>
      <c r="AJ41" s="67">
        <f t="shared" si="19"/>
        <v>8.6507476133373766E-4</v>
      </c>
      <c r="AK41" s="166">
        <f t="shared" si="20"/>
        <v>10321706.125610113</v>
      </c>
      <c r="AL41" s="184">
        <v>2</v>
      </c>
    </row>
    <row r="42" spans="1:39" ht="18" customHeight="1" x14ac:dyDescent="0.2">
      <c r="A42" s="54" t="s">
        <v>82</v>
      </c>
      <c r="B42" s="33">
        <f>'Self-Suff'!L43</f>
        <v>5.5801459679763091E-2</v>
      </c>
      <c r="C42" s="34">
        <f>Resources!L42</f>
        <v>4.5811781575791716E-2</v>
      </c>
      <c r="D42" s="46">
        <f t="shared" si="7"/>
        <v>5.5801459679763091E-2</v>
      </c>
      <c r="E42" s="46">
        <f t="shared" si="8"/>
        <v>1.1160291935952618E-2</v>
      </c>
      <c r="F42" s="46">
        <f t="shared" si="9"/>
        <v>4.4641167743810474E-2</v>
      </c>
      <c r="G42" s="46">
        <f t="shared" si="10"/>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2"/>
        <v>0</v>
      </c>
      <c r="P42" s="47">
        <f t="shared" si="22"/>
        <v>0</v>
      </c>
      <c r="Q42" s="40"/>
      <c r="R42" s="37"/>
      <c r="S42" s="49" t="s">
        <v>82</v>
      </c>
      <c r="T42" s="50">
        <f t="shared" si="25"/>
        <v>5.5801459679763091E-2</v>
      </c>
      <c r="U42" s="49">
        <f t="shared" si="25"/>
        <v>4.5811781575791716E-2</v>
      </c>
      <c r="V42" s="41">
        <f t="shared" si="2"/>
        <v>4.5811781575791716E-2</v>
      </c>
      <c r="W42" s="46">
        <f t="shared" si="3"/>
        <v>0.82097819373721104</v>
      </c>
      <c r="X42" s="46">
        <f t="shared" si="4"/>
        <v>-0.17902180626278896</v>
      </c>
      <c r="Y42" s="46">
        <f t="shared" si="13"/>
        <v>1.1790218062627891</v>
      </c>
      <c r="Z42" s="46">
        <f t="shared" si="5"/>
        <v>1.1160291935952618E-2</v>
      </c>
      <c r="AA42" s="46">
        <f t="shared" si="14"/>
        <v>1.3158227556746895E-2</v>
      </c>
      <c r="AB42" s="46">
        <f t="shared" si="23"/>
        <v>4.4641167743810474E-2</v>
      </c>
      <c r="AC42" s="47">
        <f t="shared" si="6"/>
        <v>5.7799000000000003E-2</v>
      </c>
      <c r="AD42" s="143"/>
      <c r="AE42" s="168" t="s">
        <v>82</v>
      </c>
      <c r="AF42" s="169">
        <f t="shared" si="15"/>
        <v>5.8235000000000002E-2</v>
      </c>
      <c r="AG42" s="169">
        <f t="shared" si="16"/>
        <v>0</v>
      </c>
      <c r="AH42" s="169">
        <f t="shared" si="17"/>
        <v>5.7799000000000003E-2</v>
      </c>
      <c r="AI42" s="170">
        <f t="shared" si="18"/>
        <v>0.116034</v>
      </c>
      <c r="AJ42" s="170">
        <f t="shared" si="19"/>
        <v>7.300224353207195E-2</v>
      </c>
      <c r="AK42" s="172">
        <f t="shared" si="20"/>
        <v>871031889.87566841</v>
      </c>
      <c r="AL42" s="184">
        <v>1</v>
      </c>
      <c r="AM42" s="5">
        <v>5.6237000000000004</v>
      </c>
    </row>
    <row r="43" spans="1:39" ht="18" customHeight="1" x14ac:dyDescent="0.2">
      <c r="A43" s="54" t="s">
        <v>83</v>
      </c>
      <c r="B43" s="33">
        <f>'Self-Suff'!L44</f>
        <v>8.0764408914998767E-2</v>
      </c>
      <c r="C43" s="34">
        <f>Resources!L43</f>
        <v>6.8969119608601123E-2</v>
      </c>
      <c r="D43" s="46">
        <f t="shared" si="7"/>
        <v>8.0764408914998767E-2</v>
      </c>
      <c r="E43" s="46">
        <f t="shared" si="8"/>
        <v>1.6152881782999753E-2</v>
      </c>
      <c r="F43" s="46">
        <f t="shared" si="9"/>
        <v>6.4611527131999011E-2</v>
      </c>
      <c r="G43" s="46">
        <f t="shared" si="10"/>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2"/>
        <v>0</v>
      </c>
      <c r="P43" s="47">
        <f t="shared" si="22"/>
        <v>0</v>
      </c>
      <c r="Q43" s="40"/>
      <c r="R43" s="37"/>
      <c r="S43" s="49" t="s">
        <v>83</v>
      </c>
      <c r="T43" s="50">
        <f t="shared" si="25"/>
        <v>8.0764408914998767E-2</v>
      </c>
      <c r="U43" s="49">
        <f t="shared" si="25"/>
        <v>6.8969119608601123E-2</v>
      </c>
      <c r="V43" s="41">
        <f t="shared" si="2"/>
        <v>6.8969119608601123E-2</v>
      </c>
      <c r="W43" s="46">
        <f t="shared" si="3"/>
        <v>0.85395436597806706</v>
      </c>
      <c r="X43" s="46">
        <f t="shared" si="4"/>
        <v>-0.14604563402193294</v>
      </c>
      <c r="Y43" s="46">
        <f t="shared" si="13"/>
        <v>1.1460456340219329</v>
      </c>
      <c r="Z43" s="46">
        <f t="shared" si="5"/>
        <v>1.6152881782999753E-2</v>
      </c>
      <c r="AA43" s="46">
        <f t="shared" si="14"/>
        <v>1.8511939644279281E-2</v>
      </c>
      <c r="AB43" s="46">
        <f t="shared" si="23"/>
        <v>6.4611527131999011E-2</v>
      </c>
      <c r="AC43" s="47">
        <f t="shared" si="6"/>
        <v>8.3123000000000002E-2</v>
      </c>
      <c r="AD43" s="143"/>
      <c r="AE43" s="168" t="s">
        <v>83</v>
      </c>
      <c r="AF43" s="169">
        <f t="shared" si="15"/>
        <v>8.3527000000000004E-2</v>
      </c>
      <c r="AG43" s="169">
        <f t="shared" si="16"/>
        <v>0</v>
      </c>
      <c r="AH43" s="169">
        <f t="shared" si="17"/>
        <v>8.3123000000000002E-2</v>
      </c>
      <c r="AI43" s="170">
        <f t="shared" si="18"/>
        <v>0.16665000000000002</v>
      </c>
      <c r="AJ43" s="170">
        <f t="shared" si="19"/>
        <v>0.10484706107364904</v>
      </c>
      <c r="AK43" s="172">
        <f t="shared" si="20"/>
        <v>1250990782.4239461</v>
      </c>
      <c r="AL43" s="184">
        <v>1</v>
      </c>
      <c r="AM43" s="5">
        <v>8.5375999999999994</v>
      </c>
    </row>
    <row r="44" spans="1:39" ht="18" customHeight="1" x14ac:dyDescent="0.2">
      <c r="A44" s="54" t="s">
        <v>84</v>
      </c>
      <c r="B44" s="33">
        <f>'Self-Suff'!L45</f>
        <v>2.1144149086922269E-2</v>
      </c>
      <c r="C44" s="34">
        <f>Resources!L44</f>
        <v>3.2000277277978773E-2</v>
      </c>
      <c r="D44" s="46">
        <f t="shared" si="7"/>
        <v>0</v>
      </c>
      <c r="E44" s="46">
        <f t="shared" si="8"/>
        <v>0</v>
      </c>
      <c r="F44" s="46">
        <f t="shared" si="9"/>
        <v>0</v>
      </c>
      <c r="G44" s="46">
        <f t="shared" si="10"/>
        <v>0</v>
      </c>
      <c r="H44" s="46">
        <f t="shared" si="24"/>
        <v>0</v>
      </c>
      <c r="I44" s="47">
        <f t="shared" si="21"/>
        <v>0</v>
      </c>
      <c r="J44" s="37"/>
      <c r="K44" s="54" t="s">
        <v>84</v>
      </c>
      <c r="L44" s="48">
        <f t="shared" si="26"/>
        <v>2.1144149086922269E-2</v>
      </c>
      <c r="M44" s="49">
        <f t="shared" si="26"/>
        <v>3.2000277277978773E-2</v>
      </c>
      <c r="N44" s="46">
        <f t="shared" si="0"/>
        <v>0</v>
      </c>
      <c r="O44" s="46">
        <f t="shared" si="12"/>
        <v>0</v>
      </c>
      <c r="P44" s="47">
        <f t="shared" si="22"/>
        <v>0</v>
      </c>
      <c r="Q44" s="40"/>
      <c r="R44" s="37"/>
      <c r="S44" s="49" t="s">
        <v>84</v>
      </c>
      <c r="T44" s="50">
        <f t="shared" si="25"/>
        <v>2.1144149086922269E-2</v>
      </c>
      <c r="U44" s="49">
        <f t="shared" si="25"/>
        <v>3.2000277277978773E-2</v>
      </c>
      <c r="V44" s="41">
        <f t="shared" si="2"/>
        <v>3.2000277277978773E-2</v>
      </c>
      <c r="W44" s="46">
        <f t="shared" si="3"/>
        <v>1.5134341489188163</v>
      </c>
      <c r="X44" s="46">
        <f t="shared" si="4"/>
        <v>0.51343414891881634</v>
      </c>
      <c r="Y44" s="46">
        <f t="shared" si="13"/>
        <v>0.48656585108118366</v>
      </c>
      <c r="Z44" s="46">
        <f t="shared" si="5"/>
        <v>4.2288298173844543E-3</v>
      </c>
      <c r="AA44" s="46">
        <f t="shared" si="14"/>
        <v>2.0576041791731535E-3</v>
      </c>
      <c r="AB44" s="46">
        <f t="shared" si="23"/>
        <v>1.6915319269537814E-2</v>
      </c>
      <c r="AC44" s="47">
        <f t="shared" si="6"/>
        <v>1.8973E-2</v>
      </c>
      <c r="AD44" s="143"/>
      <c r="AE44" s="31" t="s">
        <v>84</v>
      </c>
      <c r="AF44" s="165">
        <f t="shared" si="15"/>
        <v>0</v>
      </c>
      <c r="AG44" s="165">
        <f t="shared" si="16"/>
        <v>0</v>
      </c>
      <c r="AH44" s="165">
        <f t="shared" si="17"/>
        <v>1.8973E-2</v>
      </c>
      <c r="AI44" s="67">
        <f t="shared" si="18"/>
        <v>1.8973E-2</v>
      </c>
      <c r="AJ44" s="67">
        <f t="shared" si="19"/>
        <v>1.1936773415843642E-2</v>
      </c>
      <c r="AK44" s="166">
        <f t="shared" si="20"/>
        <v>142424531.14269143</v>
      </c>
      <c r="AL44" s="184">
        <v>3</v>
      </c>
      <c r="AM44" s="5">
        <v>2.1093999999999999</v>
      </c>
    </row>
    <row r="45" spans="1:39" ht="18" customHeight="1" x14ac:dyDescent="0.2">
      <c r="A45" s="54" t="s">
        <v>85</v>
      </c>
      <c r="B45" s="33">
        <f>'Self-Suff'!L46</f>
        <v>1.8744558961131766E-2</v>
      </c>
      <c r="C45" s="34">
        <f>Resources!L45</f>
        <v>1.7310135838113219E-2</v>
      </c>
      <c r="D45" s="46">
        <f t="shared" si="7"/>
        <v>1.8744558961131766E-2</v>
      </c>
      <c r="E45" s="46">
        <f t="shared" si="8"/>
        <v>3.7489117922263533E-3</v>
      </c>
      <c r="F45" s="46">
        <f t="shared" si="9"/>
        <v>1.4995647168905413E-2</v>
      </c>
      <c r="G45" s="46">
        <f t="shared" si="10"/>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2"/>
        <v>0</v>
      </c>
      <c r="P45" s="47">
        <f t="shared" si="22"/>
        <v>0</v>
      </c>
      <c r="Q45" s="40"/>
      <c r="R45" s="37"/>
      <c r="S45" s="49" t="s">
        <v>85</v>
      </c>
      <c r="T45" s="50">
        <f t="shared" si="25"/>
        <v>1.8744558961131766E-2</v>
      </c>
      <c r="U45" s="49">
        <f t="shared" si="25"/>
        <v>1.7310135838113219E-2</v>
      </c>
      <c r="V45" s="41">
        <f t="shared" si="2"/>
        <v>1.7310135838113219E-2</v>
      </c>
      <c r="W45" s="46">
        <f t="shared" si="3"/>
        <v>0.92347522681152805</v>
      </c>
      <c r="X45" s="46">
        <f t="shared" si="4"/>
        <v>-7.6524773188471951E-2</v>
      </c>
      <c r="Y45" s="46">
        <f t="shared" si="13"/>
        <v>1.076524773188472</v>
      </c>
      <c r="Z45" s="46">
        <f t="shared" si="5"/>
        <v>3.7489117922263533E-3</v>
      </c>
      <c r="AA45" s="46">
        <f t="shared" si="14"/>
        <v>4.035796416830063E-3</v>
      </c>
      <c r="AB45" s="46">
        <f t="shared" si="23"/>
        <v>1.4995647168905413E-2</v>
      </c>
      <c r="AC45" s="47">
        <f t="shared" si="6"/>
        <v>1.9030999999999999E-2</v>
      </c>
      <c r="AD45" s="143"/>
      <c r="AE45" s="168" t="s">
        <v>85</v>
      </c>
      <c r="AF45" s="169">
        <f t="shared" si="15"/>
        <v>1.9054999999999999E-2</v>
      </c>
      <c r="AG45" s="169">
        <f t="shared" si="16"/>
        <v>0</v>
      </c>
      <c r="AH45" s="169">
        <f t="shared" si="17"/>
        <v>1.9030999999999999E-2</v>
      </c>
      <c r="AI45" s="170">
        <f t="shared" si="18"/>
        <v>3.8085999999999995E-2</v>
      </c>
      <c r="AJ45" s="170">
        <f t="shared" si="19"/>
        <v>2.3961627171023077E-2</v>
      </c>
      <c r="AK45" s="172">
        <f t="shared" si="20"/>
        <v>285899999.63635403</v>
      </c>
      <c r="AL45" s="184">
        <v>1</v>
      </c>
      <c r="AM45" s="5">
        <v>2.0325000000000002</v>
      </c>
    </row>
    <row r="46" spans="1:39" ht="18" customHeight="1" x14ac:dyDescent="0.2">
      <c r="A46" s="54" t="s">
        <v>86</v>
      </c>
      <c r="B46" s="33">
        <f>'Self-Suff'!L47</f>
        <v>6.4842308586331018E-3</v>
      </c>
      <c r="C46" s="34">
        <f>Resources!L46</f>
        <v>6.4123979022079943E-3</v>
      </c>
      <c r="D46" s="46">
        <f t="shared" si="7"/>
        <v>6.4842308586331018E-3</v>
      </c>
      <c r="E46" s="46">
        <f t="shared" si="8"/>
        <v>1.2968461717266205E-3</v>
      </c>
      <c r="F46" s="46">
        <f t="shared" si="9"/>
        <v>5.1873846869064811E-3</v>
      </c>
      <c r="G46" s="46">
        <f t="shared" si="10"/>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2"/>
        <v>0</v>
      </c>
      <c r="P46" s="47">
        <f t="shared" si="22"/>
        <v>0</v>
      </c>
      <c r="Q46" s="40"/>
      <c r="R46" s="37"/>
      <c r="S46" s="49" t="s">
        <v>86</v>
      </c>
      <c r="T46" s="50">
        <f t="shared" si="25"/>
        <v>6.4842308586331018E-3</v>
      </c>
      <c r="U46" s="49">
        <f t="shared" si="25"/>
        <v>6.4123979022079943E-3</v>
      </c>
      <c r="V46" s="41">
        <f t="shared" si="2"/>
        <v>6.4123979022079943E-3</v>
      </c>
      <c r="W46" s="46">
        <f t="shared" si="3"/>
        <v>0.98892190022360649</v>
      </c>
      <c r="X46" s="46">
        <f t="shared" si="4"/>
        <v>-1.1078099776393513E-2</v>
      </c>
      <c r="Y46" s="46">
        <f t="shared" si="13"/>
        <v>1.0110780997763935</v>
      </c>
      <c r="Z46" s="46">
        <f t="shared" si="5"/>
        <v>1.2968461717266205E-3</v>
      </c>
      <c r="AA46" s="46">
        <f t="shared" si="14"/>
        <v>1.3112127630116419E-3</v>
      </c>
      <c r="AB46" s="46">
        <f t="shared" si="23"/>
        <v>5.1873846869064811E-3</v>
      </c>
      <c r="AC46" s="47">
        <f t="shared" si="6"/>
        <v>6.4989999999999996E-3</v>
      </c>
      <c r="AD46" s="143"/>
      <c r="AE46" s="31" t="s">
        <v>86</v>
      </c>
      <c r="AF46" s="165">
        <f t="shared" si="15"/>
        <v>6.4989999999999996E-3</v>
      </c>
      <c r="AG46" s="165">
        <f t="shared" si="16"/>
        <v>0</v>
      </c>
      <c r="AH46" s="165">
        <f t="shared" si="17"/>
        <v>6.4989999999999996E-3</v>
      </c>
      <c r="AI46" s="67">
        <f t="shared" si="18"/>
        <v>1.2997999999999999E-2</v>
      </c>
      <c r="AJ46" s="67">
        <f t="shared" si="19"/>
        <v>8.1776303620479437E-3</v>
      </c>
      <c r="AK46" s="166">
        <f t="shared" si="20"/>
        <v>97572026.342312917</v>
      </c>
      <c r="AL46" s="184">
        <v>3</v>
      </c>
      <c r="AM46" s="5">
        <v>0.53239999999999998</v>
      </c>
    </row>
    <row r="47" spans="1:39" ht="18" customHeight="1" x14ac:dyDescent="0.2">
      <c r="A47" s="54" t="s">
        <v>87</v>
      </c>
      <c r="B47" s="33">
        <f>'Self-Suff'!L48</f>
        <v>1.6894904526345077E-2</v>
      </c>
      <c r="C47" s="34">
        <f>Resources!L47</f>
        <v>1.6203300616117338E-2</v>
      </c>
      <c r="D47" s="46">
        <f t="shared" si="7"/>
        <v>1.6894904526345077E-2</v>
      </c>
      <c r="E47" s="46">
        <f t="shared" si="8"/>
        <v>3.3789809052690157E-3</v>
      </c>
      <c r="F47" s="46">
        <f t="shared" si="9"/>
        <v>1.3515923621076061E-2</v>
      </c>
      <c r="G47" s="46">
        <f t="shared" si="10"/>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2"/>
        <v>0</v>
      </c>
      <c r="P47" s="47">
        <f t="shared" si="22"/>
        <v>0</v>
      </c>
      <c r="Q47" s="40"/>
      <c r="R47" s="37"/>
      <c r="S47" s="49" t="s">
        <v>87</v>
      </c>
      <c r="T47" s="50">
        <f t="shared" si="25"/>
        <v>1.6894904526345077E-2</v>
      </c>
      <c r="U47" s="49">
        <f t="shared" si="25"/>
        <v>1.6203300616117338E-2</v>
      </c>
      <c r="V47" s="41">
        <f t="shared" si="2"/>
        <v>1.6203300616117338E-2</v>
      </c>
      <c r="W47" s="46">
        <f t="shared" si="3"/>
        <v>0.95906434930429552</v>
      </c>
      <c r="X47" s="46">
        <f t="shared" si="4"/>
        <v>-4.0935650695704484E-2</v>
      </c>
      <c r="Y47" s="46">
        <f t="shared" si="13"/>
        <v>1.0409356506957046</v>
      </c>
      <c r="Z47" s="46">
        <f t="shared" si="5"/>
        <v>3.3789809052690157E-3</v>
      </c>
      <c r="AA47" s="46">
        <f t="shared" si="14"/>
        <v>3.5173016873145638E-3</v>
      </c>
      <c r="AB47" s="46">
        <f t="shared" si="23"/>
        <v>1.3515923621076061E-2</v>
      </c>
      <c r="AC47" s="47">
        <f t="shared" si="6"/>
        <v>1.7033E-2</v>
      </c>
      <c r="AD47" s="143"/>
      <c r="AE47" s="168" t="s">
        <v>87</v>
      </c>
      <c r="AF47" s="169">
        <f t="shared" si="15"/>
        <v>1.7038999999999999E-2</v>
      </c>
      <c r="AG47" s="169">
        <f t="shared" si="16"/>
        <v>0</v>
      </c>
      <c r="AH47" s="169">
        <f t="shared" si="17"/>
        <v>1.7033E-2</v>
      </c>
      <c r="AI47" s="170">
        <f t="shared" si="18"/>
        <v>3.4071999999999998E-2</v>
      </c>
      <c r="AJ47" s="170">
        <f t="shared" si="19"/>
        <v>2.1436238013209534E-2</v>
      </c>
      <c r="AK47" s="172">
        <f t="shared" si="20"/>
        <v>255768124.44493657</v>
      </c>
      <c r="AL47" s="184">
        <v>1</v>
      </c>
      <c r="AM47" s="5">
        <v>1.8422000000000001</v>
      </c>
    </row>
    <row r="48" spans="1:39" ht="18" customHeight="1" x14ac:dyDescent="0.2">
      <c r="A48" s="54" t="s">
        <v>88</v>
      </c>
      <c r="B48" s="33">
        <f>'Self-Suff'!L49</f>
        <v>1.1522291573913148E-2</v>
      </c>
      <c r="C48" s="34">
        <f>Resources!L48</f>
        <v>1.0272809144904317E-2</v>
      </c>
      <c r="D48" s="46">
        <f t="shared" si="7"/>
        <v>1.1522291573913148E-2</v>
      </c>
      <c r="E48" s="46">
        <f t="shared" si="8"/>
        <v>2.3044583147826298E-3</v>
      </c>
      <c r="F48" s="46">
        <f t="shared" si="9"/>
        <v>9.2178332591305191E-3</v>
      </c>
      <c r="G48" s="46">
        <f t="shared" si="10"/>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2"/>
        <v>0</v>
      </c>
      <c r="P48" s="47">
        <f t="shared" si="22"/>
        <v>0</v>
      </c>
      <c r="Q48" s="40"/>
      <c r="R48" s="37"/>
      <c r="S48" s="49" t="s">
        <v>88</v>
      </c>
      <c r="T48" s="50">
        <f t="shared" si="25"/>
        <v>1.1522291573913148E-2</v>
      </c>
      <c r="U48" s="49">
        <f t="shared" si="25"/>
        <v>1.0272809144904317E-2</v>
      </c>
      <c r="V48" s="41">
        <f t="shared" si="2"/>
        <v>1.0272809144904317E-2</v>
      </c>
      <c r="W48" s="46">
        <f t="shared" si="3"/>
        <v>0.8915595547123889</v>
      </c>
      <c r="X48" s="46">
        <f t="shared" si="4"/>
        <v>-0.1084404452876111</v>
      </c>
      <c r="Y48" s="46">
        <f t="shared" si="13"/>
        <v>1.1084404452876111</v>
      </c>
      <c r="Z48" s="46">
        <f t="shared" si="5"/>
        <v>2.3044583147826298E-3</v>
      </c>
      <c r="AA48" s="46">
        <f t="shared" si="14"/>
        <v>2.5543548005843961E-3</v>
      </c>
      <c r="AB48" s="46">
        <f t="shared" si="23"/>
        <v>9.2178332591305191E-3</v>
      </c>
      <c r="AC48" s="47">
        <f t="shared" si="6"/>
        <v>1.1771999999999999E-2</v>
      </c>
      <c r="AD48" s="143"/>
      <c r="AE48" s="31" t="s">
        <v>88</v>
      </c>
      <c r="AF48" s="165">
        <f t="shared" si="15"/>
        <v>1.1802999999999999E-2</v>
      </c>
      <c r="AG48" s="165">
        <f t="shared" si="16"/>
        <v>0</v>
      </c>
      <c r="AH48" s="165">
        <f t="shared" si="17"/>
        <v>1.1771999999999999E-2</v>
      </c>
      <c r="AI48" s="67">
        <f t="shared" si="18"/>
        <v>2.3574999999999999E-2</v>
      </c>
      <c r="AJ48" s="170">
        <f t="shared" si="19"/>
        <v>1.4832099998867539E-2</v>
      </c>
      <c r="AK48" s="172">
        <f t="shared" si="20"/>
        <v>176970343.20818794</v>
      </c>
      <c r="AL48" s="184">
        <v>3</v>
      </c>
      <c r="AM48" s="5">
        <v>0.96279999999999999</v>
      </c>
    </row>
    <row r="49" spans="1:40" ht="18" customHeight="1" x14ac:dyDescent="0.2">
      <c r="A49" s="54" t="s">
        <v>89</v>
      </c>
      <c r="B49" s="33">
        <f>'Self-Suff'!L50</f>
        <v>4.2982133710120364E-2</v>
      </c>
      <c r="C49" s="34">
        <f>Resources!L49</f>
        <v>4.2353369238825475E-2</v>
      </c>
      <c r="D49" s="46">
        <f t="shared" si="7"/>
        <v>4.2982133710120364E-2</v>
      </c>
      <c r="E49" s="46">
        <f t="shared" si="8"/>
        <v>8.5964267420240732E-3</v>
      </c>
      <c r="F49" s="46">
        <f t="shared" si="9"/>
        <v>3.4385706968096293E-2</v>
      </c>
      <c r="G49" s="46">
        <f t="shared" si="10"/>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2"/>
        <v>0</v>
      </c>
      <c r="P49" s="47">
        <f t="shared" si="22"/>
        <v>0</v>
      </c>
      <c r="Q49" s="40"/>
      <c r="R49" s="37"/>
      <c r="S49" s="49" t="s">
        <v>89</v>
      </c>
      <c r="T49" s="50">
        <f t="shared" si="25"/>
        <v>4.2982133710120364E-2</v>
      </c>
      <c r="U49" s="49">
        <f t="shared" si="25"/>
        <v>4.2353369238825475E-2</v>
      </c>
      <c r="V49" s="41">
        <f t="shared" si="2"/>
        <v>4.2353369238825475E-2</v>
      </c>
      <c r="W49" s="46">
        <f t="shared" si="3"/>
        <v>0.9853714923615613</v>
      </c>
      <c r="X49" s="46">
        <f t="shared" si="4"/>
        <v>-1.4628507638438704E-2</v>
      </c>
      <c r="Y49" s="46">
        <f t="shared" si="13"/>
        <v>1.0146285076384387</v>
      </c>
      <c r="Z49" s="46">
        <f t="shared" si="5"/>
        <v>8.5964267420240732E-3</v>
      </c>
      <c r="AA49" s="46">
        <f t="shared" si="14"/>
        <v>8.7221796362830506E-3</v>
      </c>
      <c r="AB49" s="46">
        <f t="shared" si="23"/>
        <v>3.4385706968096293E-2</v>
      </c>
      <c r="AC49" s="47">
        <f t="shared" si="6"/>
        <v>4.3108E-2</v>
      </c>
      <c r="AD49" s="143"/>
      <c r="AE49" s="168" t="s">
        <v>89</v>
      </c>
      <c r="AF49" s="169">
        <f t="shared" si="15"/>
        <v>4.3110000000000002E-2</v>
      </c>
      <c r="AG49" s="169">
        <f t="shared" si="16"/>
        <v>0</v>
      </c>
      <c r="AH49" s="169">
        <f t="shared" si="17"/>
        <v>4.3108E-2</v>
      </c>
      <c r="AI49" s="170">
        <f t="shared" si="18"/>
        <v>8.6218000000000003E-2</v>
      </c>
      <c r="AJ49" s="170">
        <f t="shared" si="19"/>
        <v>5.4243647834670693E-2</v>
      </c>
      <c r="AK49" s="172">
        <f t="shared" si="20"/>
        <v>647212260.90025663</v>
      </c>
      <c r="AL49" s="184">
        <v>1</v>
      </c>
      <c r="AM49" s="5">
        <v>4.6485000000000003</v>
      </c>
    </row>
    <row r="50" spans="1:40" ht="18" customHeight="1" x14ac:dyDescent="0.2">
      <c r="A50" s="54" t="s">
        <v>90</v>
      </c>
      <c r="B50" s="33">
        <f>'Self-Suff'!L51</f>
        <v>6.8708232902339192E-3</v>
      </c>
      <c r="C50" s="34">
        <f>Resources!L50</f>
        <v>7.7101885590351409E-3</v>
      </c>
      <c r="D50" s="46">
        <f t="shared" si="7"/>
        <v>0</v>
      </c>
      <c r="E50" s="46">
        <f t="shared" si="8"/>
        <v>0</v>
      </c>
      <c r="F50" s="46">
        <f t="shared" si="9"/>
        <v>0</v>
      </c>
      <c r="G50" s="46">
        <f t="shared" si="10"/>
        <v>0</v>
      </c>
      <c r="H50" s="46">
        <f t="shared" si="24"/>
        <v>0</v>
      </c>
      <c r="I50" s="47">
        <f t="shared" si="21"/>
        <v>0</v>
      </c>
      <c r="J50" s="37"/>
      <c r="K50" s="54" t="s">
        <v>90</v>
      </c>
      <c r="L50" s="48">
        <f t="shared" si="26"/>
        <v>6.8708232902339192E-3</v>
      </c>
      <c r="M50" s="49">
        <f t="shared" si="26"/>
        <v>7.7101885590351409E-3</v>
      </c>
      <c r="N50" s="46">
        <f t="shared" si="0"/>
        <v>0</v>
      </c>
      <c r="O50" s="46">
        <f t="shared" si="12"/>
        <v>0</v>
      </c>
      <c r="P50" s="47">
        <f t="shared" si="22"/>
        <v>0</v>
      </c>
      <c r="Q50" s="40"/>
      <c r="R50" s="37"/>
      <c r="S50" s="49" t="s">
        <v>90</v>
      </c>
      <c r="T50" s="50">
        <f t="shared" si="25"/>
        <v>6.8708232902339192E-3</v>
      </c>
      <c r="U50" s="49">
        <f t="shared" si="25"/>
        <v>7.7101885590351409E-3</v>
      </c>
      <c r="V50" s="41">
        <f t="shared" si="2"/>
        <v>7.7101885590351409E-3</v>
      </c>
      <c r="W50" s="46">
        <f t="shared" si="3"/>
        <v>1.1221637107148836</v>
      </c>
      <c r="X50" s="46">
        <f t="shared" si="4"/>
        <v>0.12216371071488363</v>
      </c>
      <c r="Y50" s="46">
        <f t="shared" si="13"/>
        <v>0.87783628928511637</v>
      </c>
      <c r="Z50" s="46">
        <f t="shared" si="5"/>
        <v>1.3741646580467839E-3</v>
      </c>
      <c r="AA50" s="46">
        <f t="shared" si="14"/>
        <v>1.2062916042865396E-3</v>
      </c>
      <c r="AB50" s="46">
        <f t="shared" si="23"/>
        <v>5.4966586321871357E-3</v>
      </c>
      <c r="AC50" s="47">
        <f t="shared" si="6"/>
        <v>6.7029999999999998E-3</v>
      </c>
      <c r="AD50" s="143"/>
      <c r="AE50" s="168" t="s">
        <v>90</v>
      </c>
      <c r="AF50" s="169">
        <f t="shared" si="15"/>
        <v>0</v>
      </c>
      <c r="AG50" s="169">
        <f t="shared" si="16"/>
        <v>0</v>
      </c>
      <c r="AH50" s="169">
        <f t="shared" si="17"/>
        <v>6.7029999999999998E-3</v>
      </c>
      <c r="AI50" s="170">
        <f t="shared" si="18"/>
        <v>6.7029999999999998E-3</v>
      </c>
      <c r="AJ50" s="170">
        <f t="shared" si="19"/>
        <v>4.2171608183418502E-3</v>
      </c>
      <c r="AK50" s="172">
        <f t="shared" si="20"/>
        <v>50317379.025428794</v>
      </c>
      <c r="AL50" s="184">
        <v>3</v>
      </c>
      <c r="AM50" s="5">
        <v>0.67230000000000001</v>
      </c>
    </row>
    <row r="51" spans="1:40" ht="18" customHeight="1" x14ac:dyDescent="0.2">
      <c r="A51" s="54" t="s">
        <v>91</v>
      </c>
      <c r="B51" s="33">
        <f>'Self-Suff'!L52</f>
        <v>4.5704788758985388E-3</v>
      </c>
      <c r="C51" s="34">
        <f>Resources!L51</f>
        <v>5.0802221978863164E-3</v>
      </c>
      <c r="D51" s="46">
        <f t="shared" si="7"/>
        <v>0</v>
      </c>
      <c r="E51" s="46">
        <f t="shared" si="8"/>
        <v>0</v>
      </c>
      <c r="F51" s="46">
        <f t="shared" si="9"/>
        <v>0</v>
      </c>
      <c r="G51" s="46">
        <f t="shared" si="10"/>
        <v>0</v>
      </c>
      <c r="H51" s="46">
        <f t="shared" si="24"/>
        <v>0</v>
      </c>
      <c r="I51" s="47">
        <f t="shared" si="21"/>
        <v>0</v>
      </c>
      <c r="J51" s="37"/>
      <c r="K51" s="54" t="s">
        <v>91</v>
      </c>
      <c r="L51" s="48">
        <f t="shared" si="26"/>
        <v>4.5704788758985388E-3</v>
      </c>
      <c r="M51" s="49">
        <f t="shared" si="26"/>
        <v>5.0802221978863164E-3</v>
      </c>
      <c r="N51" s="46">
        <f t="shared" si="0"/>
        <v>0</v>
      </c>
      <c r="O51" s="46">
        <f t="shared" si="12"/>
        <v>0</v>
      </c>
      <c r="P51" s="47">
        <f t="shared" si="22"/>
        <v>0</v>
      </c>
      <c r="Q51" s="40"/>
      <c r="R51" s="37"/>
      <c r="S51" s="49" t="s">
        <v>91</v>
      </c>
      <c r="T51" s="50">
        <f t="shared" si="25"/>
        <v>4.5704788758985388E-3</v>
      </c>
      <c r="U51" s="49">
        <f t="shared" si="25"/>
        <v>5.0802221978863164E-3</v>
      </c>
      <c r="V51" s="41">
        <f t="shared" si="2"/>
        <v>5.0802221978863164E-3</v>
      </c>
      <c r="W51" s="46">
        <f t="shared" si="3"/>
        <v>1.1115295214853309</v>
      </c>
      <c r="X51" s="46">
        <f t="shared" si="4"/>
        <v>0.11152952148533091</v>
      </c>
      <c r="Y51" s="46">
        <f t="shared" si="13"/>
        <v>0.88847047851466909</v>
      </c>
      <c r="Z51" s="46">
        <f t="shared" si="5"/>
        <v>9.1409577517970783E-4</v>
      </c>
      <c r="AA51" s="46">
        <f t="shared" si="14"/>
        <v>8.1214711078215237E-4</v>
      </c>
      <c r="AB51" s="46">
        <f t="shared" si="23"/>
        <v>3.6563831007188309E-3</v>
      </c>
      <c r="AC51" s="47">
        <f t="shared" si="6"/>
        <v>4.4689999999999999E-3</v>
      </c>
      <c r="AD51" s="143"/>
      <c r="AE51" s="168" t="s">
        <v>91</v>
      </c>
      <c r="AF51" s="169">
        <f t="shared" si="15"/>
        <v>0</v>
      </c>
      <c r="AG51" s="169">
        <f t="shared" si="16"/>
        <v>0</v>
      </c>
      <c r="AH51" s="169">
        <f t="shared" si="17"/>
        <v>4.4689999999999999E-3</v>
      </c>
      <c r="AI51" s="170">
        <f t="shared" si="18"/>
        <v>4.4689999999999999E-3</v>
      </c>
      <c r="AJ51" s="170">
        <f t="shared" si="19"/>
        <v>2.8116502606548902E-3</v>
      </c>
      <c r="AK51" s="172">
        <f t="shared" si="20"/>
        <v>33547421.582073893</v>
      </c>
      <c r="AL51" s="184">
        <v>1</v>
      </c>
      <c r="AM51" s="5">
        <v>0.48430000000000001</v>
      </c>
    </row>
    <row r="52" spans="1:40" ht="18" customHeight="1" x14ac:dyDescent="0.2">
      <c r="A52" s="54" t="s">
        <v>92</v>
      </c>
      <c r="B52" s="33">
        <f>'Self-Suff'!L53</f>
        <v>7.2196190374937546E-5</v>
      </c>
      <c r="C52" s="34">
        <f>Resources!L52</f>
        <v>5.5894122507123614E-4</v>
      </c>
      <c r="D52" s="46">
        <f t="shared" si="7"/>
        <v>0</v>
      </c>
      <c r="E52" s="46">
        <f t="shared" si="8"/>
        <v>0</v>
      </c>
      <c r="F52" s="46">
        <f t="shared" si="9"/>
        <v>0</v>
      </c>
      <c r="G52" s="46">
        <f t="shared" si="10"/>
        <v>0</v>
      </c>
      <c r="H52" s="46">
        <f t="shared" si="24"/>
        <v>0</v>
      </c>
      <c r="I52" s="47">
        <f t="shared" si="21"/>
        <v>0</v>
      </c>
      <c r="J52" s="37"/>
      <c r="K52" s="54" t="s">
        <v>92</v>
      </c>
      <c r="L52" s="48">
        <f t="shared" si="26"/>
        <v>7.2196190374937546E-5</v>
      </c>
      <c r="M52" s="49">
        <f t="shared" si="26"/>
        <v>5.5894122507123614E-4</v>
      </c>
      <c r="N52" s="46">
        <f t="shared" si="0"/>
        <v>5.5894122507123614E-4</v>
      </c>
      <c r="O52" s="46">
        <f t="shared" si="12"/>
        <v>1.443923807498751E-5</v>
      </c>
      <c r="P52" s="47">
        <f t="shared" si="22"/>
        <v>5.8E-5</v>
      </c>
      <c r="Q52" s="40"/>
      <c r="R52" s="37"/>
      <c r="S52" s="49" t="s">
        <v>92</v>
      </c>
      <c r="T52" s="50">
        <f t="shared" si="25"/>
        <v>7.2196190374937546E-5</v>
      </c>
      <c r="U52" s="49">
        <f t="shared" si="25"/>
        <v>5.5894122507123614E-4</v>
      </c>
      <c r="V52" s="41">
        <f t="shared" si="2"/>
        <v>0</v>
      </c>
      <c r="W52" s="46">
        <f t="shared" si="3"/>
        <v>0</v>
      </c>
      <c r="X52" s="46">
        <f t="shared" si="4"/>
        <v>0</v>
      </c>
      <c r="Y52" s="46">
        <f t="shared" si="13"/>
        <v>0</v>
      </c>
      <c r="Z52" s="46">
        <f t="shared" si="5"/>
        <v>0</v>
      </c>
      <c r="AA52" s="46">
        <f t="shared" si="14"/>
        <v>0</v>
      </c>
      <c r="AB52" s="46">
        <f t="shared" si="23"/>
        <v>0</v>
      </c>
      <c r="AC52" s="47">
        <f t="shared" si="6"/>
        <v>0</v>
      </c>
      <c r="AD52" s="143"/>
      <c r="AE52" s="31" t="s">
        <v>92</v>
      </c>
      <c r="AF52" s="165">
        <f t="shared" si="15"/>
        <v>0</v>
      </c>
      <c r="AG52" s="165">
        <f t="shared" si="16"/>
        <v>5.8E-5</v>
      </c>
      <c r="AH52" s="165">
        <f t="shared" si="17"/>
        <v>0</v>
      </c>
      <c r="AI52" s="67">
        <f t="shared" si="18"/>
        <v>5.8E-5</v>
      </c>
      <c r="AJ52" s="67">
        <f t="shared" si="19"/>
        <v>3.6490426296259487E-5</v>
      </c>
      <c r="AK52" s="166">
        <f t="shared" si="20"/>
        <v>435388.3311166449</v>
      </c>
      <c r="AL52" s="184">
        <v>2</v>
      </c>
      <c r="AM52" s="5">
        <v>5.7999999999999996E-3</v>
      </c>
    </row>
    <row r="53" spans="1:40" ht="18" customHeight="1" x14ac:dyDescent="0.2">
      <c r="A53" s="54" t="s">
        <v>93</v>
      </c>
      <c r="B53" s="33">
        <f>'Self-Suff'!L54</f>
        <v>1.1318290532635422E-3</v>
      </c>
      <c r="C53" s="34">
        <f>Resources!L53</f>
        <v>1.6581769841231306E-3</v>
      </c>
      <c r="D53" s="46">
        <f t="shared" si="7"/>
        <v>0</v>
      </c>
      <c r="E53" s="46">
        <f t="shared" si="8"/>
        <v>0</v>
      </c>
      <c r="F53" s="46">
        <f t="shared" si="9"/>
        <v>0</v>
      </c>
      <c r="G53" s="46">
        <f t="shared" si="10"/>
        <v>0</v>
      </c>
      <c r="H53" s="46">
        <f t="shared" si="24"/>
        <v>0</v>
      </c>
      <c r="I53" s="47">
        <f t="shared" si="21"/>
        <v>0</v>
      </c>
      <c r="J53" s="37"/>
      <c r="K53" s="54" t="s">
        <v>93</v>
      </c>
      <c r="L53" s="48">
        <f t="shared" si="26"/>
        <v>1.1318290532635422E-3</v>
      </c>
      <c r="M53" s="49">
        <f t="shared" si="26"/>
        <v>1.6581769841231306E-3</v>
      </c>
      <c r="N53" s="46">
        <f t="shared" si="0"/>
        <v>0</v>
      </c>
      <c r="O53" s="46">
        <f t="shared" si="12"/>
        <v>0</v>
      </c>
      <c r="P53" s="47">
        <f t="shared" si="22"/>
        <v>0</v>
      </c>
      <c r="Q53" s="40"/>
      <c r="R53" s="37"/>
      <c r="S53" s="49" t="s">
        <v>93</v>
      </c>
      <c r="T53" s="50">
        <f t="shared" si="25"/>
        <v>1.1318290532635422E-3</v>
      </c>
      <c r="U53" s="49">
        <f t="shared" si="25"/>
        <v>1.6581769841231306E-3</v>
      </c>
      <c r="V53" s="41">
        <f t="shared" si="2"/>
        <v>1.6581769841231306E-3</v>
      </c>
      <c r="W53" s="46">
        <f t="shared" si="3"/>
        <v>1.4650418977511706</v>
      </c>
      <c r="X53" s="46">
        <f t="shared" si="4"/>
        <v>0.46504189775117055</v>
      </c>
      <c r="Y53" s="46">
        <f t="shared" si="13"/>
        <v>0.53495810224882945</v>
      </c>
      <c r="Z53" s="46">
        <f t="shared" si="5"/>
        <v>2.2636581065270845E-4</v>
      </c>
      <c r="AA53" s="46">
        <f t="shared" si="14"/>
        <v>1.2109622448079077E-4</v>
      </c>
      <c r="AB53" s="46">
        <f t="shared" si="23"/>
        <v>9.0546324261083378E-4</v>
      </c>
      <c r="AC53" s="47">
        <f t="shared" si="6"/>
        <v>1.0269999999999999E-3</v>
      </c>
      <c r="AD53" s="143"/>
      <c r="AE53" s="31" t="s">
        <v>93</v>
      </c>
      <c r="AF53" s="165">
        <f t="shared" si="15"/>
        <v>0</v>
      </c>
      <c r="AG53" s="165">
        <f t="shared" si="16"/>
        <v>0</v>
      </c>
      <c r="AH53" s="165">
        <f t="shared" si="17"/>
        <v>1.0269999999999999E-3</v>
      </c>
      <c r="AI53" s="67">
        <f t="shared" si="18"/>
        <v>1.0269999999999999E-3</v>
      </c>
      <c r="AJ53" s="67">
        <f t="shared" si="19"/>
        <v>6.4613220355618081E-4</v>
      </c>
      <c r="AK53" s="166">
        <f t="shared" si="20"/>
        <v>7709376.1389102452</v>
      </c>
      <c r="AL53" s="184">
        <v>2</v>
      </c>
      <c r="AM53" s="5">
        <v>9.0499999999999997E-2</v>
      </c>
    </row>
    <row r="54" spans="1:40" ht="18" customHeight="1" x14ac:dyDescent="0.2">
      <c r="A54" s="54" t="s">
        <v>94</v>
      </c>
      <c r="B54" s="33">
        <f>'Self-Suff'!L55</f>
        <v>9.4321153275013416E-3</v>
      </c>
      <c r="C54" s="34">
        <f>Resources!L54</f>
        <v>1.0135560263142905E-2</v>
      </c>
      <c r="D54" s="46">
        <f t="shared" si="7"/>
        <v>0</v>
      </c>
      <c r="E54" s="46">
        <f t="shared" si="8"/>
        <v>0</v>
      </c>
      <c r="F54" s="46">
        <f t="shared" si="9"/>
        <v>0</v>
      </c>
      <c r="G54" s="46">
        <f t="shared" si="10"/>
        <v>0</v>
      </c>
      <c r="H54" s="46">
        <f t="shared" si="24"/>
        <v>0</v>
      </c>
      <c r="I54" s="47">
        <f t="shared" si="21"/>
        <v>0</v>
      </c>
      <c r="J54" s="37"/>
      <c r="K54" s="54" t="s">
        <v>94</v>
      </c>
      <c r="L54" s="48">
        <f t="shared" si="26"/>
        <v>9.4321153275013416E-3</v>
      </c>
      <c r="M54" s="49">
        <f t="shared" si="26"/>
        <v>1.0135560263142905E-2</v>
      </c>
      <c r="N54" s="46">
        <f t="shared" si="0"/>
        <v>0</v>
      </c>
      <c r="O54" s="46">
        <f t="shared" si="12"/>
        <v>0</v>
      </c>
      <c r="P54" s="47">
        <f t="shared" si="22"/>
        <v>0</v>
      </c>
      <c r="Q54" s="40"/>
      <c r="R54" s="37"/>
      <c r="S54" s="49" t="s">
        <v>94</v>
      </c>
      <c r="T54" s="50">
        <f t="shared" si="25"/>
        <v>9.4321153275013416E-3</v>
      </c>
      <c r="U54" s="49">
        <f t="shared" si="25"/>
        <v>1.0135560263142905E-2</v>
      </c>
      <c r="V54" s="41">
        <f t="shared" si="2"/>
        <v>1.0135560263142905E-2</v>
      </c>
      <c r="W54" s="46">
        <f t="shared" si="3"/>
        <v>1.0745797640525578</v>
      </c>
      <c r="X54" s="46">
        <f t="shared" si="4"/>
        <v>7.457976405255784E-2</v>
      </c>
      <c r="Y54" s="46">
        <f t="shared" si="13"/>
        <v>0.92542023594744216</v>
      </c>
      <c r="Z54" s="46">
        <f t="shared" si="5"/>
        <v>1.8864230655002683E-3</v>
      </c>
      <c r="AA54" s="46">
        <f t="shared" si="14"/>
        <v>1.7457340783719555E-3</v>
      </c>
      <c r="AB54" s="46">
        <f t="shared" si="23"/>
        <v>7.5456922620010733E-3</v>
      </c>
      <c r="AC54" s="47">
        <f t="shared" si="6"/>
        <v>9.2910000000000006E-3</v>
      </c>
      <c r="AD54" s="143"/>
      <c r="AE54" s="31" t="s">
        <v>94</v>
      </c>
      <c r="AF54" s="165">
        <f t="shared" si="15"/>
        <v>0</v>
      </c>
      <c r="AG54" s="165">
        <f t="shared" si="16"/>
        <v>0</v>
      </c>
      <c r="AH54" s="165">
        <f t="shared" si="17"/>
        <v>9.2910000000000006E-3</v>
      </c>
      <c r="AI54" s="67">
        <f t="shared" si="18"/>
        <v>9.2910000000000006E-3</v>
      </c>
      <c r="AJ54" s="67">
        <f t="shared" si="19"/>
        <v>5.8453888054921877E-3</v>
      </c>
      <c r="AK54" s="166">
        <f t="shared" si="20"/>
        <v>69744706.627668053</v>
      </c>
      <c r="AL54" s="184">
        <v>3</v>
      </c>
      <c r="AM54" s="5">
        <v>0.92689999999999995</v>
      </c>
    </row>
    <row r="55" spans="1:40" ht="18" customHeight="1" x14ac:dyDescent="0.2">
      <c r="A55" s="54" t="s">
        <v>95</v>
      </c>
      <c r="B55" s="33">
        <f>'Self-Suff'!L56</f>
        <v>1.1132652439675166E-2</v>
      </c>
      <c r="C55" s="34">
        <f>Resources!L55</f>
        <v>1.0004844094319473E-2</v>
      </c>
      <c r="D55" s="46">
        <f t="shared" si="7"/>
        <v>1.1132652439675166E-2</v>
      </c>
      <c r="E55" s="46">
        <f t="shared" si="8"/>
        <v>2.2265304879350331E-3</v>
      </c>
      <c r="F55" s="46">
        <f t="shared" si="9"/>
        <v>8.9061219517401324E-3</v>
      </c>
      <c r="G55" s="46">
        <f t="shared" si="10"/>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2"/>
        <v>0</v>
      </c>
      <c r="P55" s="47">
        <f t="shared" si="22"/>
        <v>0</v>
      </c>
      <c r="Q55" s="40"/>
      <c r="R55" s="37"/>
      <c r="S55" s="49" t="s">
        <v>95</v>
      </c>
      <c r="T55" s="50">
        <f t="shared" si="25"/>
        <v>1.1132652439675166E-2</v>
      </c>
      <c r="U55" s="49">
        <f t="shared" si="25"/>
        <v>1.0004844094319473E-2</v>
      </c>
      <c r="V55" s="41">
        <f t="shared" si="2"/>
        <v>1.0004844094319473E-2</v>
      </c>
      <c r="W55" s="46">
        <f t="shared" si="3"/>
        <v>0.89869365351456165</v>
      </c>
      <c r="X55" s="46">
        <f t="shared" si="4"/>
        <v>-0.10130634648543835</v>
      </c>
      <c r="Y55" s="46">
        <f t="shared" si="13"/>
        <v>1.1013063464854382</v>
      </c>
      <c r="Z55" s="46">
        <f t="shared" si="5"/>
        <v>2.2265304879350331E-3</v>
      </c>
      <c r="AA55" s="46">
        <f t="shared" si="14"/>
        <v>2.4520921570061714E-3</v>
      </c>
      <c r="AB55" s="46">
        <f t="shared" si="23"/>
        <v>8.9061219517401324E-3</v>
      </c>
      <c r="AC55" s="47">
        <f t="shared" si="6"/>
        <v>1.1358E-2</v>
      </c>
      <c r="AD55" s="143"/>
      <c r="AE55" s="168" t="s">
        <v>95</v>
      </c>
      <c r="AF55" s="169">
        <f t="shared" si="15"/>
        <v>1.1384E-2</v>
      </c>
      <c r="AG55" s="169">
        <f t="shared" si="16"/>
        <v>0</v>
      </c>
      <c r="AH55" s="169">
        <f t="shared" si="17"/>
        <v>1.1358E-2</v>
      </c>
      <c r="AI55" s="170">
        <f t="shared" si="18"/>
        <v>2.2741999999999998E-2</v>
      </c>
      <c r="AJ55" s="170">
        <f t="shared" si="19"/>
        <v>1.4308021979819537E-2</v>
      </c>
      <c r="AK55" s="172">
        <f t="shared" si="20"/>
        <v>170717265.96990925</v>
      </c>
      <c r="AL55" s="184">
        <v>1</v>
      </c>
      <c r="AM55" s="5">
        <v>1.1220000000000001</v>
      </c>
    </row>
    <row r="56" spans="1:40" ht="18" customHeight="1" x14ac:dyDescent="0.2">
      <c r="A56" s="54" t="s">
        <v>96</v>
      </c>
      <c r="B56" s="33">
        <f>'Self-Suff'!L57</f>
        <v>1.3885532880024564E-2</v>
      </c>
      <c r="C56" s="34">
        <f>Resources!L56</f>
        <v>1.2880923283307366E-2</v>
      </c>
      <c r="D56" s="46">
        <f t="shared" si="7"/>
        <v>1.3885532880024564E-2</v>
      </c>
      <c r="E56" s="46">
        <f t="shared" si="8"/>
        <v>2.7771065760049131E-3</v>
      </c>
      <c r="F56" s="46">
        <f t="shared" si="9"/>
        <v>1.1108426304019651E-2</v>
      </c>
      <c r="G56" s="46">
        <f t="shared" si="10"/>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2"/>
        <v>0</v>
      </c>
      <c r="P56" s="47">
        <f t="shared" si="22"/>
        <v>0</v>
      </c>
      <c r="Q56" s="40"/>
      <c r="R56" s="37"/>
      <c r="S56" s="49" t="s">
        <v>96</v>
      </c>
      <c r="T56" s="50">
        <f t="shared" si="25"/>
        <v>1.3885532880024564E-2</v>
      </c>
      <c r="U56" s="49">
        <f t="shared" si="25"/>
        <v>1.2880923283307366E-2</v>
      </c>
      <c r="V56" s="41">
        <f t="shared" si="2"/>
        <v>1.2880923283307366E-2</v>
      </c>
      <c r="W56" s="46">
        <f t="shared" si="3"/>
        <v>0.92765062706650547</v>
      </c>
      <c r="X56" s="46">
        <f t="shared" si="4"/>
        <v>-7.2349372933494527E-2</v>
      </c>
      <c r="Y56" s="46">
        <f t="shared" si="13"/>
        <v>1.0723493729334945</v>
      </c>
      <c r="Z56" s="46">
        <f t="shared" si="5"/>
        <v>2.7771065760049131E-3</v>
      </c>
      <c r="AA56" s="46">
        <f t="shared" si="14"/>
        <v>2.9780284953483528E-3</v>
      </c>
      <c r="AB56" s="46">
        <f t="shared" si="23"/>
        <v>1.1108426304019651E-2</v>
      </c>
      <c r="AC56" s="47">
        <f t="shared" si="6"/>
        <v>1.4086E-2</v>
      </c>
      <c r="AD56" s="143"/>
      <c r="AE56" s="168" t="s">
        <v>96</v>
      </c>
      <c r="AF56" s="169">
        <f t="shared" si="15"/>
        <v>1.4102E-2</v>
      </c>
      <c r="AG56" s="169">
        <f t="shared" si="16"/>
        <v>0</v>
      </c>
      <c r="AH56" s="169">
        <f t="shared" si="17"/>
        <v>1.4086E-2</v>
      </c>
      <c r="AI56" s="170">
        <f t="shared" si="18"/>
        <v>2.8187999999999998E-2</v>
      </c>
      <c r="AJ56" s="170">
        <f t="shared" si="19"/>
        <v>1.7734347179982107E-2</v>
      </c>
      <c r="AK56" s="172">
        <f t="shared" si="20"/>
        <v>211598728.92268938</v>
      </c>
      <c r="AL56" s="184">
        <v>1</v>
      </c>
      <c r="AM56" s="5">
        <v>1.4830000000000001</v>
      </c>
    </row>
    <row r="57" spans="1:40" ht="18" customHeight="1" x14ac:dyDescent="0.2">
      <c r="A57" s="54" t="s">
        <v>97</v>
      </c>
      <c r="B57" s="33">
        <f>'Self-Suff'!L58</f>
        <v>3.117952557180185E-3</v>
      </c>
      <c r="C57" s="34">
        <f>Resources!L58</f>
        <v>1.9382460567008947E-3</v>
      </c>
      <c r="D57" s="46">
        <f t="shared" si="7"/>
        <v>3.117952557180185E-3</v>
      </c>
      <c r="E57" s="46">
        <f t="shared" si="8"/>
        <v>6.2359051143603701E-4</v>
      </c>
      <c r="F57" s="46">
        <f t="shared" si="9"/>
        <v>2.494362045744148E-3</v>
      </c>
      <c r="G57" s="46">
        <f t="shared" si="10"/>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2"/>
        <v>0</v>
      </c>
      <c r="P57" s="47">
        <f t="shared" si="22"/>
        <v>0</v>
      </c>
      <c r="Q57" s="40"/>
      <c r="R57" s="37"/>
      <c r="S57" s="49" t="s">
        <v>97</v>
      </c>
      <c r="T57" s="50">
        <f t="shared" si="25"/>
        <v>3.117952557180185E-3</v>
      </c>
      <c r="U57" s="49">
        <f t="shared" si="25"/>
        <v>1.9382460567008947E-3</v>
      </c>
      <c r="V57" s="41">
        <f t="shared" si="2"/>
        <v>1.9382460567008947E-3</v>
      </c>
      <c r="W57" s="46">
        <f t="shared" si="3"/>
        <v>0.62164065076532349</v>
      </c>
      <c r="X57" s="46">
        <f t="shared" si="4"/>
        <v>-0.37835934923467651</v>
      </c>
      <c r="Y57" s="46">
        <f t="shared" si="13"/>
        <v>1.3783593492346764</v>
      </c>
      <c r="Z57" s="46">
        <f t="shared" si="5"/>
        <v>6.2359051143603701E-4</v>
      </c>
      <c r="AA57" s="46">
        <f t="shared" si="14"/>
        <v>8.5953181153189504E-4</v>
      </c>
      <c r="AB57" s="46">
        <f t="shared" si="23"/>
        <v>2.494362045744148E-3</v>
      </c>
      <c r="AC57" s="47">
        <f t="shared" si="6"/>
        <v>3.3540000000000002E-3</v>
      </c>
      <c r="AD57" s="143"/>
      <c r="AE57" s="168" t="s">
        <v>97</v>
      </c>
      <c r="AF57" s="169">
        <f t="shared" si="15"/>
        <v>3.4970000000000001E-3</v>
      </c>
      <c r="AG57" s="169">
        <f t="shared" si="16"/>
        <v>0</v>
      </c>
      <c r="AH57" s="169">
        <f t="shared" si="17"/>
        <v>3.3540000000000002E-3</v>
      </c>
      <c r="AI57" s="170">
        <f t="shared" si="18"/>
        <v>6.8510000000000003E-3</v>
      </c>
      <c r="AJ57" s="170">
        <f t="shared" si="19"/>
        <v>4.3102743199254093E-3</v>
      </c>
      <c r="AK57" s="172">
        <f t="shared" si="20"/>
        <v>51428369.939312652</v>
      </c>
      <c r="AL57" s="184"/>
      <c r="AM57" s="5">
        <v>0.1676</v>
      </c>
      <c r="AN57" s="167"/>
    </row>
    <row r="58" spans="1:40" ht="18" customHeight="1" x14ac:dyDescent="0.2">
      <c r="A58" s="54" t="s">
        <v>98</v>
      </c>
      <c r="B58" s="33">
        <f>'Self-Suff'!L59</f>
        <v>1.6441359359285238E-3</v>
      </c>
      <c r="C58" s="34">
        <f>Resources!L60</f>
        <v>8.5896221495662358E-4</v>
      </c>
      <c r="D58" s="46">
        <f t="shared" si="7"/>
        <v>1.6441359359285238E-3</v>
      </c>
      <c r="E58" s="46">
        <f t="shared" si="8"/>
        <v>3.2882718718570478E-4</v>
      </c>
      <c r="F58" s="46">
        <f t="shared" si="9"/>
        <v>1.3153087487428191E-3</v>
      </c>
      <c r="G58" s="46">
        <f t="shared" si="10"/>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2"/>
        <v>0</v>
      </c>
      <c r="P58" s="47">
        <f t="shared" si="22"/>
        <v>0</v>
      </c>
      <c r="Q58" s="40"/>
      <c r="R58" s="37"/>
      <c r="S58" s="49" t="s">
        <v>98</v>
      </c>
      <c r="T58" s="50">
        <f t="shared" si="25"/>
        <v>1.6441359359285238E-3</v>
      </c>
      <c r="U58" s="49">
        <f t="shared" si="25"/>
        <v>8.5896221495662358E-4</v>
      </c>
      <c r="V58" s="41">
        <f t="shared" si="2"/>
        <v>8.5896221495662358E-4</v>
      </c>
      <c r="W58" s="46">
        <f t="shared" si="3"/>
        <v>0.52243990061048429</v>
      </c>
      <c r="X58" s="46">
        <f t="shared" si="4"/>
        <v>-0.47756009938951571</v>
      </c>
      <c r="Y58" s="46">
        <f t="shared" si="13"/>
        <v>1.4775600993895157</v>
      </c>
      <c r="Z58" s="46">
        <f t="shared" si="5"/>
        <v>3.2882718718570478E-4</v>
      </c>
      <c r="AA58" s="46">
        <f t="shared" si="14"/>
        <v>4.8586193138008485E-4</v>
      </c>
      <c r="AB58" s="46">
        <f t="shared" si="23"/>
        <v>1.3153087487428191E-3</v>
      </c>
      <c r="AC58" s="47">
        <f t="shared" si="6"/>
        <v>1.8010000000000001E-3</v>
      </c>
      <c r="AD58" s="143"/>
      <c r="AE58" s="168" t="s">
        <v>98</v>
      </c>
      <c r="AF58" s="169">
        <f t="shared" si="15"/>
        <v>1.9449999999999999E-3</v>
      </c>
      <c r="AG58" s="169">
        <f t="shared" si="16"/>
        <v>0</v>
      </c>
      <c r="AH58" s="169">
        <f t="shared" si="17"/>
        <v>1.8010000000000001E-3</v>
      </c>
      <c r="AI58" s="170">
        <f t="shared" si="18"/>
        <v>3.7460000000000002E-3</v>
      </c>
      <c r="AJ58" s="170">
        <f t="shared" si="19"/>
        <v>2.3567782225135869E-3</v>
      </c>
      <c r="AK58" s="172">
        <f t="shared" si="20"/>
        <v>28120080.833843995</v>
      </c>
      <c r="AL58" s="184"/>
      <c r="AM58" s="5">
        <v>2.81E-2</v>
      </c>
    </row>
    <row r="59" spans="1:40" ht="18" customHeight="1" x14ac:dyDescent="0.2">
      <c r="A59" s="54" t="s">
        <v>99</v>
      </c>
      <c r="B59" s="33">
        <f>'Self-Suff'!L60</f>
        <v>3.5148179655284712E-4</v>
      </c>
      <c r="C59" s="34">
        <f>Resources!L61</f>
        <v>1.424831632942479E-2</v>
      </c>
      <c r="D59" s="46">
        <f t="shared" si="7"/>
        <v>0</v>
      </c>
      <c r="E59" s="46">
        <f t="shared" si="8"/>
        <v>0</v>
      </c>
      <c r="F59" s="46">
        <f t="shared" si="9"/>
        <v>0</v>
      </c>
      <c r="G59" s="46">
        <f t="shared" si="10"/>
        <v>0</v>
      </c>
      <c r="H59" s="46">
        <f t="shared" si="24"/>
        <v>0</v>
      </c>
      <c r="I59" s="47">
        <f t="shared" si="21"/>
        <v>0</v>
      </c>
      <c r="J59" s="37"/>
      <c r="K59" s="54" t="s">
        <v>99</v>
      </c>
      <c r="L59" s="48">
        <f t="shared" si="26"/>
        <v>3.5148179655284712E-4</v>
      </c>
      <c r="M59" s="49">
        <f t="shared" si="26"/>
        <v>1.424831632942479E-2</v>
      </c>
      <c r="N59" s="46">
        <f t="shared" si="0"/>
        <v>1.424831632942479E-2</v>
      </c>
      <c r="O59" s="46">
        <f t="shared" si="12"/>
        <v>7.0296359310569422E-5</v>
      </c>
      <c r="P59" s="47">
        <f t="shared" si="22"/>
        <v>2.81E-4</v>
      </c>
      <c r="Q59" s="40"/>
      <c r="R59" s="37"/>
      <c r="S59" s="49" t="s">
        <v>99</v>
      </c>
      <c r="T59" s="50">
        <f t="shared" si="25"/>
        <v>3.5148179655284712E-4</v>
      </c>
      <c r="U59" s="49">
        <f t="shared" si="25"/>
        <v>1.424831632942479E-2</v>
      </c>
      <c r="V59" s="41">
        <f t="shared" si="2"/>
        <v>0</v>
      </c>
      <c r="W59" s="46">
        <f t="shared" si="3"/>
        <v>0</v>
      </c>
      <c r="X59" s="46">
        <f t="shared" si="4"/>
        <v>0</v>
      </c>
      <c r="Y59" s="46">
        <f t="shared" si="13"/>
        <v>0</v>
      </c>
      <c r="Z59" s="46">
        <f t="shared" si="5"/>
        <v>0</v>
      </c>
      <c r="AA59" s="46">
        <f t="shared" si="14"/>
        <v>0</v>
      </c>
      <c r="AB59" s="46">
        <f t="shared" si="23"/>
        <v>0</v>
      </c>
      <c r="AC59" s="47">
        <f t="shared" si="6"/>
        <v>0</v>
      </c>
      <c r="AD59" s="143"/>
      <c r="AE59" s="168" t="s">
        <v>99</v>
      </c>
      <c r="AF59" s="169">
        <f t="shared" si="15"/>
        <v>0</v>
      </c>
      <c r="AG59" s="169">
        <f t="shared" si="16"/>
        <v>2.81E-4</v>
      </c>
      <c r="AH59" s="169">
        <f t="shared" si="17"/>
        <v>0</v>
      </c>
      <c r="AI59" s="170">
        <f t="shared" si="18"/>
        <v>2.81E-4</v>
      </c>
      <c r="AJ59" s="170">
        <f t="shared" si="19"/>
        <v>1.767898239525675E-4</v>
      </c>
      <c r="AK59" s="172">
        <f t="shared" si="20"/>
        <v>2109381.3973065033</v>
      </c>
      <c r="AL59" s="184"/>
      <c r="AM59" s="5">
        <v>1.2816000000000001</v>
      </c>
    </row>
    <row r="60" spans="1:40" ht="18" customHeight="1" x14ac:dyDescent="0.2">
      <c r="A60" s="54" t="s">
        <v>100</v>
      </c>
      <c r="B60" s="33">
        <f>'Self-Suff'!L61</f>
        <v>1.3140271890215069E-2</v>
      </c>
      <c r="C60" s="34">
        <f>Resources!L62</f>
        <v>1.4874660437640555E-3</v>
      </c>
      <c r="D60" s="46">
        <f t="shared" si="7"/>
        <v>1.3140271890215069E-2</v>
      </c>
      <c r="E60" s="46">
        <f t="shared" si="8"/>
        <v>2.6280543780430139E-3</v>
      </c>
      <c r="F60" s="46">
        <f t="shared" si="9"/>
        <v>1.0512217512172056E-2</v>
      </c>
      <c r="G60" s="46">
        <f t="shared" si="10"/>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2"/>
        <v>0</v>
      </c>
      <c r="P60" s="47">
        <f t="shared" si="22"/>
        <v>0</v>
      </c>
      <c r="Q60" s="40"/>
      <c r="R60" s="37"/>
      <c r="S60" s="49" t="s">
        <v>100</v>
      </c>
      <c r="T60" s="50">
        <f t="shared" si="25"/>
        <v>1.3140271890215069E-2</v>
      </c>
      <c r="U60" s="49">
        <f t="shared" si="25"/>
        <v>1.4874660437640555E-3</v>
      </c>
      <c r="V60" s="41">
        <f t="shared" si="2"/>
        <v>1.4874660437640555E-3</v>
      </c>
      <c r="W60" s="46">
        <f t="shared" si="3"/>
        <v>0.11319903090222207</v>
      </c>
      <c r="X60" s="46">
        <f t="shared" si="4"/>
        <v>-0.88680096909777795</v>
      </c>
      <c r="Y60" s="46">
        <f t="shared" si="13"/>
        <v>1.8868009690977781</v>
      </c>
      <c r="Z60" s="46">
        <f t="shared" si="5"/>
        <v>2.6280543780430139E-3</v>
      </c>
      <c r="AA60" s="46">
        <f t="shared" si="14"/>
        <v>4.9586155473332174E-3</v>
      </c>
      <c r="AB60" s="46">
        <f t="shared" si="23"/>
        <v>1.0512217512172056E-2</v>
      </c>
      <c r="AC60" s="47">
        <f t="shared" si="6"/>
        <v>1.5471E-2</v>
      </c>
      <c r="AD60" s="143"/>
      <c r="AE60" s="168" t="s">
        <v>100</v>
      </c>
      <c r="AF60" s="169">
        <f t="shared" si="15"/>
        <v>3.3728000000000001E-2</v>
      </c>
      <c r="AG60" s="169">
        <f t="shared" si="16"/>
        <v>0</v>
      </c>
      <c r="AH60" s="169">
        <f t="shared" si="17"/>
        <v>1.5471E-2</v>
      </c>
      <c r="AI60" s="170">
        <f t="shared" si="18"/>
        <v>4.9199E-2</v>
      </c>
      <c r="AJ60" s="170">
        <f t="shared" si="19"/>
        <v>3.0953318678442591E-2</v>
      </c>
      <c r="AK60" s="172">
        <f t="shared" si="20"/>
        <v>369321905.21737599</v>
      </c>
      <c r="AL60" s="184"/>
      <c r="AM60" s="5">
        <v>9.7699999999999995E-2</v>
      </c>
    </row>
    <row r="61" spans="1:40" ht="18" customHeight="1" x14ac:dyDescent="0.2">
      <c r="A61" s="54" t="s">
        <v>101</v>
      </c>
      <c r="B61" s="33">
        <f>'Self-Suff'!L62</f>
        <v>1.2210101406293465E-3</v>
      </c>
      <c r="C61" s="34">
        <f>Resources!L63</f>
        <v>1.70944223368437E-2</v>
      </c>
      <c r="D61" s="46">
        <f t="shared" si="7"/>
        <v>0</v>
      </c>
      <c r="E61" s="46">
        <f t="shared" si="8"/>
        <v>0</v>
      </c>
      <c r="F61" s="46">
        <f t="shared" si="9"/>
        <v>0</v>
      </c>
      <c r="G61" s="46">
        <f t="shared" si="10"/>
        <v>0</v>
      </c>
      <c r="H61" s="46">
        <f t="shared" si="24"/>
        <v>0</v>
      </c>
      <c r="I61" s="47">
        <f t="shared" si="21"/>
        <v>0</v>
      </c>
      <c r="J61" s="37"/>
      <c r="K61" s="54" t="s">
        <v>101</v>
      </c>
      <c r="L61" s="48">
        <f t="shared" si="26"/>
        <v>1.2210101406293465E-3</v>
      </c>
      <c r="M61" s="49">
        <f t="shared" si="26"/>
        <v>1.70944223368437E-2</v>
      </c>
      <c r="N61" s="46">
        <f t="shared" si="0"/>
        <v>1.70944223368437E-2</v>
      </c>
      <c r="O61" s="46">
        <f t="shared" si="12"/>
        <v>2.4420202812586931E-4</v>
      </c>
      <c r="P61" s="47">
        <f t="shared" si="22"/>
        <v>9.77E-4</v>
      </c>
      <c r="Q61" s="40"/>
      <c r="R61" s="37"/>
      <c r="S61" s="49" t="s">
        <v>101</v>
      </c>
      <c r="T61" s="50">
        <f t="shared" si="25"/>
        <v>1.2210101406293465E-3</v>
      </c>
      <c r="U61" s="49">
        <f t="shared" si="25"/>
        <v>1.70944223368437E-2</v>
      </c>
      <c r="V61" s="41">
        <f t="shared" si="2"/>
        <v>0</v>
      </c>
      <c r="W61" s="46">
        <f t="shared" si="3"/>
        <v>0</v>
      </c>
      <c r="X61" s="46">
        <f t="shared" si="4"/>
        <v>0</v>
      </c>
      <c r="Y61" s="46">
        <f t="shared" si="13"/>
        <v>0</v>
      </c>
      <c r="Z61" s="46">
        <f t="shared" si="5"/>
        <v>0</v>
      </c>
      <c r="AA61" s="46">
        <f t="shared" si="14"/>
        <v>0</v>
      </c>
      <c r="AB61" s="46">
        <f t="shared" si="23"/>
        <v>0</v>
      </c>
      <c r="AC61" s="47">
        <f t="shared" si="6"/>
        <v>0</v>
      </c>
      <c r="AD61" s="143"/>
      <c r="AE61" s="168" t="s">
        <v>101</v>
      </c>
      <c r="AF61" s="169">
        <f t="shared" si="15"/>
        <v>0</v>
      </c>
      <c r="AG61" s="169">
        <f t="shared" si="16"/>
        <v>9.77E-4</v>
      </c>
      <c r="AH61" s="169">
        <f t="shared" si="17"/>
        <v>0</v>
      </c>
      <c r="AI61" s="170">
        <f t="shared" si="18"/>
        <v>9.77E-4</v>
      </c>
      <c r="AJ61" s="67">
        <f t="shared" si="19"/>
        <v>6.1467493950768135E-4</v>
      </c>
      <c r="AK61" s="166">
        <f t="shared" si="20"/>
        <v>7334041.3707062425</v>
      </c>
      <c r="AL61" s="184"/>
      <c r="AM61" s="5">
        <v>2.1564999999999999</v>
      </c>
    </row>
    <row r="62" spans="1:40" ht="18" customHeight="1" x14ac:dyDescent="0.2">
      <c r="A62" s="54" t="s">
        <v>102</v>
      </c>
      <c r="B62" s="33">
        <f>'Self-Suff'!L63</f>
        <v>1.9643391976617429E-2</v>
      </c>
      <c r="C62" s="34">
        <f>Resources!L64</f>
        <v>4.4850151804400286E-3</v>
      </c>
      <c r="D62" s="46">
        <f t="shared" si="7"/>
        <v>1.9643391976617429E-2</v>
      </c>
      <c r="E62" s="46">
        <f t="shared" si="8"/>
        <v>3.9286783953234863E-3</v>
      </c>
      <c r="F62" s="46">
        <f t="shared" si="9"/>
        <v>1.5714713581293942E-2</v>
      </c>
      <c r="G62" s="46">
        <f t="shared" si="10"/>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2"/>
        <v>0</v>
      </c>
      <c r="P62" s="47">
        <f t="shared" si="22"/>
        <v>0</v>
      </c>
      <c r="Q62" s="40"/>
      <c r="R62" s="37"/>
      <c r="S62" s="49" t="s">
        <v>102</v>
      </c>
      <c r="T62" s="50">
        <f t="shared" si="25"/>
        <v>1.9643391976617429E-2</v>
      </c>
      <c r="U62" s="49">
        <f t="shared" si="25"/>
        <v>4.4850151804400286E-3</v>
      </c>
      <c r="V62" s="41">
        <f t="shared" si="2"/>
        <v>4.4850151804400286E-3</v>
      </c>
      <c r="W62" s="46">
        <f t="shared" si="3"/>
        <v>0.22832182882563154</v>
      </c>
      <c r="X62" s="46">
        <f t="shared" si="4"/>
        <v>-0.77167817117436843</v>
      </c>
      <c r="Y62" s="46">
        <f t="shared" si="13"/>
        <v>1.7716781711743685</v>
      </c>
      <c r="Z62" s="46">
        <f t="shared" si="5"/>
        <v>3.9286783953234863E-3</v>
      </c>
      <c r="AA62" s="46">
        <f t="shared" si="14"/>
        <v>6.9603537545589672E-3</v>
      </c>
      <c r="AB62" s="46">
        <f t="shared" si="23"/>
        <v>1.5714713581293942E-2</v>
      </c>
      <c r="AC62" s="47">
        <f t="shared" si="6"/>
        <v>2.2675000000000001E-2</v>
      </c>
      <c r="AD62" s="143"/>
      <c r="AE62" s="168" t="s">
        <v>102</v>
      </c>
      <c r="AF62" s="169">
        <f t="shared" si="15"/>
        <v>3.2920999999999999E-2</v>
      </c>
      <c r="AG62" s="169">
        <f t="shared" si="16"/>
        <v>0</v>
      </c>
      <c r="AH62" s="169">
        <f t="shared" si="17"/>
        <v>2.2675000000000001E-2</v>
      </c>
      <c r="AI62" s="170">
        <f t="shared" si="18"/>
        <v>5.5596E-2</v>
      </c>
      <c r="AJ62" s="170">
        <f t="shared" si="19"/>
        <v>3.4977961040807623E-2</v>
      </c>
      <c r="AK62" s="172">
        <f t="shared" si="20"/>
        <v>417342235.46139628</v>
      </c>
      <c r="AL62" s="184"/>
      <c r="AM62" s="5">
        <v>0.60799999999999998</v>
      </c>
    </row>
    <row r="63" spans="1:40" ht="18" customHeight="1" x14ac:dyDescent="0.2">
      <c r="A63" s="58" t="s">
        <v>103</v>
      </c>
      <c r="B63" s="33">
        <f>'Self-Suff'!L64</f>
        <v>5.622648367795564E-3</v>
      </c>
      <c r="C63" s="34">
        <f>Resources!L57</f>
        <v>5.4033518929818116E-3</v>
      </c>
      <c r="D63" s="59">
        <f t="shared" si="7"/>
        <v>5.622648367795564E-3</v>
      </c>
      <c r="E63" s="59">
        <f t="shared" si="8"/>
        <v>1.1245296735591128E-3</v>
      </c>
      <c r="F63" s="59">
        <f t="shared" si="9"/>
        <v>4.498118694236451E-3</v>
      </c>
      <c r="G63" s="59">
        <f t="shared" si="10"/>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2"/>
        <v>0</v>
      </c>
      <c r="P63" s="47">
        <f t="shared" si="22"/>
        <v>0</v>
      </c>
      <c r="Q63" s="40"/>
      <c r="R63" s="37"/>
      <c r="S63" s="61" t="s">
        <v>103</v>
      </c>
      <c r="T63" s="63">
        <f t="shared" si="25"/>
        <v>5.622648367795564E-3</v>
      </c>
      <c r="U63" s="61">
        <f t="shared" si="25"/>
        <v>5.4033518929818116E-3</v>
      </c>
      <c r="V63" s="41">
        <f t="shared" si="2"/>
        <v>5.4033518929818116E-3</v>
      </c>
      <c r="W63" s="62">
        <f t="shared" si="3"/>
        <v>0.96099765440254081</v>
      </c>
      <c r="X63" s="59">
        <f t="shared" si="4"/>
        <v>-3.9002345597459187E-2</v>
      </c>
      <c r="Y63" s="46">
        <f t="shared" si="13"/>
        <v>1.0390023455974591</v>
      </c>
      <c r="Z63" s="62">
        <f t="shared" si="5"/>
        <v>1.1245296735591128E-3</v>
      </c>
      <c r="AA63" s="59">
        <f t="shared" si="14"/>
        <v>1.1683889685218632E-3</v>
      </c>
      <c r="AB63" s="62">
        <f t="shared" si="23"/>
        <v>4.498118694236451E-3</v>
      </c>
      <c r="AC63" s="64">
        <f t="shared" si="6"/>
        <v>5.6670000000000002E-3</v>
      </c>
      <c r="AD63" s="144"/>
      <c r="AE63" s="168" t="s">
        <v>103</v>
      </c>
      <c r="AF63" s="169">
        <f t="shared" si="15"/>
        <v>5.6680000000000003E-3</v>
      </c>
      <c r="AG63" s="169">
        <f t="shared" si="16"/>
        <v>0</v>
      </c>
      <c r="AH63" s="169">
        <f t="shared" si="17"/>
        <v>5.6670000000000002E-3</v>
      </c>
      <c r="AI63" s="170">
        <f t="shared" si="18"/>
        <v>1.1335000000000001E-2</v>
      </c>
      <c r="AJ63" s="170">
        <f t="shared" si="19"/>
        <v>7.1313617597948496E-3</v>
      </c>
      <c r="AK63" s="172">
        <f t="shared" si="20"/>
        <v>85088391.951847747</v>
      </c>
      <c r="AL63" s="184"/>
      <c r="AM63" s="5">
        <v>0.28199999999999997</v>
      </c>
    </row>
    <row r="64" spans="1:40" ht="18" customHeight="1" x14ac:dyDescent="0.2">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73">
        <f t="shared" ref="T64:U64" si="29">SUM(T7:T63)</f>
        <v>1</v>
      </c>
      <c r="U64" s="70">
        <f t="shared" si="29"/>
        <v>0.99517877441649594</v>
      </c>
      <c r="V64" s="70"/>
      <c r="W64" s="70"/>
      <c r="X64" s="67"/>
      <c r="Y64" s="67"/>
      <c r="Z64" s="70"/>
      <c r="AA64" s="67"/>
      <c r="AB64" s="70"/>
      <c r="AC64" s="68">
        <f t="shared" ref="AC64" si="30">SUM(AC7:AC63)</f>
        <v>1.0034330000000002</v>
      </c>
      <c r="AD64" s="68"/>
      <c r="AE64" s="74" t="s">
        <v>104</v>
      </c>
      <c r="AF64" s="74"/>
      <c r="AG64" s="74"/>
      <c r="AH64" s="74"/>
      <c r="AI64" s="67">
        <f>SUM(AI7:AI63)</f>
        <v>1.5894579999999998</v>
      </c>
      <c r="AJ64" s="67">
        <f t="shared" ref="AJ64:AK64" si="31">SUM(AJ7:AJ63)</f>
        <v>1.0000000000000002</v>
      </c>
      <c r="AK64" s="166">
        <f t="shared" si="31"/>
        <v>11931577000</v>
      </c>
      <c r="AL64" s="184"/>
    </row>
    <row r="65" spans="2:38" x14ac:dyDescent="0.2">
      <c r="B65" s="33"/>
      <c r="C65" s="34"/>
    </row>
    <row r="66" spans="2:38" x14ac:dyDescent="0.2">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c r="AL66" s="76"/>
    </row>
    <row r="69" spans="2:38" x14ac:dyDescent="0.2">
      <c r="I69" s="8"/>
      <c r="J69" s="8"/>
      <c r="AC69" s="8"/>
      <c r="AD69" s="8"/>
    </row>
    <row r="70" spans="2:38" x14ac:dyDescent="0.2">
      <c r="I70" s="8"/>
      <c r="J70" s="8"/>
      <c r="AC70" s="8"/>
      <c r="AD70" s="8"/>
    </row>
    <row r="71" spans="2:38" x14ac:dyDescent="0.2">
      <c r="I71" s="8"/>
      <c r="J71" s="8"/>
      <c r="AC71" s="8"/>
      <c r="AD71" s="8"/>
    </row>
    <row r="72" spans="2:38" x14ac:dyDescent="0.2">
      <c r="I72" s="8"/>
      <c r="J72" s="8"/>
      <c r="AC72" s="8"/>
      <c r="AD72" s="8"/>
    </row>
    <row r="73" spans="2:38" x14ac:dyDescent="0.2">
      <c r="I73" s="8"/>
      <c r="J73" s="8"/>
      <c r="AC73" s="8"/>
      <c r="AD73" s="8"/>
    </row>
    <row r="74" spans="2:38" x14ac:dyDescent="0.2">
      <c r="I74" s="8"/>
      <c r="J74" s="8"/>
      <c r="AC74" s="8"/>
      <c r="AD74" s="8"/>
    </row>
    <row r="75" spans="2:38" x14ac:dyDescent="0.2">
      <c r="I75" s="8"/>
      <c r="J75" s="8"/>
      <c r="AC75" s="8"/>
      <c r="AD75" s="8"/>
    </row>
  </sheetData>
  <mergeCells count="8">
    <mergeCell ref="AF4:AI4"/>
    <mergeCell ref="AE2:AK3"/>
    <mergeCell ref="A3:B3"/>
    <mergeCell ref="C3:I3"/>
    <mergeCell ref="K3:L3"/>
    <mergeCell ref="M3:Q3"/>
    <mergeCell ref="S3:T3"/>
    <mergeCell ref="U3:AC3"/>
  </mergeCells>
  <pageMargins left="0.7" right="0.7" top="0.75" bottom="0.75" header="0.3" footer="0.3"/>
  <pageSetup orientation="portrait" r:id="rId1"/>
  <headerFooter>
    <oddHeader>&amp;LEnclosure 10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6"/>
  <sheetViews>
    <sheetView view="pageLayout" topLeftCell="AE10" zoomScaleNormal="100" workbookViewId="0">
      <selection activeCell="AM4" sqref="AM4"/>
    </sheetView>
  </sheetViews>
  <sheetFormatPr defaultColWidth="11.42578125" defaultRowHeight="12.75" x14ac:dyDescent="0.2"/>
  <cols>
    <col min="1" max="1" width="13.7109375" style="5" hidden="1" customWidth="1"/>
    <col min="2" max="2" width="11.7109375" style="5" hidden="1" customWidth="1"/>
    <col min="3" max="3" width="10.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hidden="1" customWidth="1"/>
    <col min="12" max="12" width="11.7109375" style="5" hidden="1" customWidth="1"/>
    <col min="13" max="13" width="9.5703125" style="5" hidden="1" customWidth="1"/>
    <col min="14" max="14" width="12.140625" style="5" hidden="1" customWidth="1"/>
    <col min="15" max="16" width="11.7109375" style="5" hidden="1" customWidth="1"/>
    <col min="17" max="18" width="2.85546875" style="8" hidden="1" customWidth="1"/>
    <col min="19" max="19" width="13.7109375" style="8" hidden="1" customWidth="1"/>
    <col min="20" max="20" width="11.7109375" style="5" hidden="1" customWidth="1"/>
    <col min="21" max="21" width="9.5703125" style="5" hidden="1" customWidth="1"/>
    <col min="22" max="22" width="12.42578125" style="5" hidden="1" customWidth="1"/>
    <col min="23" max="23" width="11.7109375" style="5" hidden="1" customWidth="1"/>
    <col min="24" max="24" width="12.42578125" style="5" hidden="1" customWidth="1"/>
    <col min="25" max="25" width="11.7109375" style="5" hidden="1" customWidth="1"/>
    <col min="26" max="26" width="12.42578125" style="5" hidden="1" customWidth="1"/>
    <col min="27" max="27" width="11.7109375" style="5" hidden="1" customWidth="1"/>
    <col min="28" max="29" width="12.28515625" style="5" hidden="1" customWidth="1"/>
    <col min="30" max="30" width="5" style="5" hidden="1" customWidth="1"/>
    <col min="31" max="31" width="13.7109375" style="5" bestFit="1" customWidth="1"/>
    <col min="32" max="34" width="11.28515625" style="5" bestFit="1" customWidth="1"/>
    <col min="35" max="35" width="10.5703125" style="5" bestFit="1" customWidth="1"/>
    <col min="36" max="36" width="10.5703125" style="5" hidden="1" customWidth="1"/>
    <col min="37" max="37" width="15.5703125" style="5" hidden="1" customWidth="1"/>
    <col min="38" max="38" width="15.5703125" style="5" customWidth="1"/>
    <col min="39" max="16384" width="11.42578125" style="5"/>
  </cols>
  <sheetData>
    <row r="1" spans="1:39" ht="12.95" customHeight="1" x14ac:dyDescent="0.2">
      <c r="A1" s="211" t="s">
        <v>0</v>
      </c>
      <c r="B1" s="212"/>
      <c r="C1" s="212"/>
      <c r="D1" s="212"/>
      <c r="E1" s="212"/>
      <c r="F1" s="212"/>
      <c r="G1" s="212"/>
      <c r="H1" s="212"/>
      <c r="I1" s="213"/>
      <c r="J1" s="2"/>
      <c r="K1" s="214" t="s">
        <v>0</v>
      </c>
      <c r="L1" s="215"/>
      <c r="M1" s="215"/>
      <c r="N1" s="215"/>
      <c r="O1" s="215"/>
      <c r="P1" s="215"/>
      <c r="Q1" s="216"/>
      <c r="R1" s="4"/>
      <c r="S1" s="211" t="s">
        <v>0</v>
      </c>
      <c r="T1" s="212"/>
      <c r="U1" s="212"/>
      <c r="V1" s="212"/>
      <c r="W1" s="212"/>
      <c r="X1" s="212"/>
      <c r="Y1" s="212"/>
      <c r="Z1" s="212"/>
      <c r="AA1" s="212"/>
      <c r="AB1" s="212"/>
      <c r="AC1" s="213"/>
      <c r="AD1" s="185"/>
      <c r="AE1" s="229" t="s">
        <v>158</v>
      </c>
      <c r="AF1" s="230"/>
      <c r="AG1" s="230"/>
      <c r="AH1" s="230"/>
      <c r="AI1" s="230"/>
      <c r="AJ1" s="230"/>
      <c r="AK1" s="230"/>
      <c r="AL1" s="230"/>
    </row>
    <row r="2" spans="1:39" s="8" customFormat="1" ht="20.100000000000001" customHeight="1" x14ac:dyDescent="0.2">
      <c r="A2" s="218" t="s">
        <v>1</v>
      </c>
      <c r="B2" s="219"/>
      <c r="C2" s="220" t="s">
        <v>2</v>
      </c>
      <c r="D2" s="220"/>
      <c r="E2" s="220"/>
      <c r="F2" s="220"/>
      <c r="G2" s="220"/>
      <c r="H2" s="220"/>
      <c r="I2" s="220"/>
      <c r="J2" s="6"/>
      <c r="K2" s="218" t="s">
        <v>1</v>
      </c>
      <c r="L2" s="219"/>
      <c r="M2" s="214" t="s">
        <v>3</v>
      </c>
      <c r="N2" s="215"/>
      <c r="O2" s="215"/>
      <c r="P2" s="215"/>
      <c r="Q2" s="216"/>
      <c r="R2" s="7"/>
      <c r="S2" s="218" t="s">
        <v>1</v>
      </c>
      <c r="T2" s="219"/>
      <c r="U2" s="214" t="s">
        <v>4</v>
      </c>
      <c r="V2" s="215"/>
      <c r="W2" s="215"/>
      <c r="X2" s="215"/>
      <c r="Y2" s="215"/>
      <c r="Z2" s="215"/>
      <c r="AA2" s="215"/>
      <c r="AB2" s="215"/>
      <c r="AC2" s="216"/>
      <c r="AD2" s="186"/>
      <c r="AE2" s="231"/>
      <c r="AF2" s="232"/>
      <c r="AG2" s="232"/>
      <c r="AH2" s="232"/>
      <c r="AI2" s="232"/>
      <c r="AJ2" s="232"/>
      <c r="AK2" s="232"/>
      <c r="AL2" s="232"/>
    </row>
    <row r="3" spans="1:39" s="15" customFormat="1" ht="96.95" customHeight="1" x14ac:dyDescent="0.25">
      <c r="A3" s="187" t="s">
        <v>5</v>
      </c>
      <c r="B3" s="187" t="s">
        <v>6</v>
      </c>
      <c r="C3" s="187" t="s">
        <v>7</v>
      </c>
      <c r="D3" s="187" t="s">
        <v>8</v>
      </c>
      <c r="E3" s="187" t="s">
        <v>9</v>
      </c>
      <c r="F3" s="187" t="s">
        <v>10</v>
      </c>
      <c r="G3" s="187" t="s">
        <v>11</v>
      </c>
      <c r="H3" s="187" t="s">
        <v>12</v>
      </c>
      <c r="I3" s="187" t="s">
        <v>13</v>
      </c>
      <c r="J3" s="10"/>
      <c r="K3" s="187" t="s">
        <v>5</v>
      </c>
      <c r="L3" s="187" t="s">
        <v>6</v>
      </c>
      <c r="M3" s="11" t="s">
        <v>7</v>
      </c>
      <c r="N3" s="12" t="s">
        <v>14</v>
      </c>
      <c r="O3" s="12" t="s">
        <v>15</v>
      </c>
      <c r="P3" s="12" t="s">
        <v>16</v>
      </c>
      <c r="Q3" s="13"/>
      <c r="R3" s="10"/>
      <c r="S3" s="187" t="s">
        <v>5</v>
      </c>
      <c r="T3" s="14" t="s">
        <v>6</v>
      </c>
      <c r="U3" s="14" t="s">
        <v>7</v>
      </c>
      <c r="V3" s="187" t="s">
        <v>17</v>
      </c>
      <c r="W3" s="187" t="s">
        <v>18</v>
      </c>
      <c r="X3" s="187" t="s">
        <v>19</v>
      </c>
      <c r="Y3" s="187" t="s">
        <v>155</v>
      </c>
      <c r="Z3" s="187" t="s">
        <v>21</v>
      </c>
      <c r="AA3" s="187" t="s">
        <v>22</v>
      </c>
      <c r="AB3" s="187" t="s">
        <v>23</v>
      </c>
      <c r="AC3" s="187" t="s">
        <v>24</v>
      </c>
      <c r="AD3" s="187"/>
      <c r="AE3" s="187" t="s">
        <v>5</v>
      </c>
      <c r="AF3" s="208" t="s">
        <v>25</v>
      </c>
      <c r="AG3" s="209"/>
      <c r="AH3" s="209"/>
      <c r="AI3" s="209"/>
      <c r="AJ3" s="209"/>
      <c r="AK3" s="209"/>
      <c r="AL3" s="210"/>
    </row>
    <row r="4" spans="1:39" s="18" customFormat="1" ht="15" customHeight="1" x14ac:dyDescent="0.2">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c r="AF4" s="17" t="s">
        <v>165</v>
      </c>
      <c r="AG4" s="17" t="s">
        <v>166</v>
      </c>
      <c r="AH4" s="17" t="s">
        <v>167</v>
      </c>
      <c r="AI4" s="17" t="s">
        <v>168</v>
      </c>
      <c r="AJ4" s="19">
        <v>6</v>
      </c>
      <c r="AK4" s="17">
        <v>7</v>
      </c>
      <c r="AL4" s="17" t="s">
        <v>169</v>
      </c>
    </row>
    <row r="5" spans="1:39" s="8" customFormat="1" ht="15" customHeight="1" x14ac:dyDescent="0.2">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161</v>
      </c>
      <c r="AG5" s="17" t="s">
        <v>162</v>
      </c>
      <c r="AH5" s="17" t="s">
        <v>163</v>
      </c>
      <c r="AI5" s="29" t="s">
        <v>154</v>
      </c>
      <c r="AJ5" s="28" t="s">
        <v>45</v>
      </c>
      <c r="AK5" s="24" t="s">
        <v>46</v>
      </c>
      <c r="AL5" s="17" t="s">
        <v>164</v>
      </c>
    </row>
    <row r="6" spans="1:39" ht="18" customHeight="1" x14ac:dyDescent="0.2">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c r="AL6" s="17">
        <v>3</v>
      </c>
    </row>
    <row r="7" spans="1:39" ht="18" customHeight="1" x14ac:dyDescent="0.2">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c r="AL7" s="17">
        <v>2</v>
      </c>
    </row>
    <row r="8" spans="1:39" ht="18" customHeight="1" x14ac:dyDescent="0.2">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c r="AL8" s="17">
        <v>3</v>
      </c>
    </row>
    <row r="9" spans="1:39" ht="18" customHeight="1" x14ac:dyDescent="0.2">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c r="AL9" s="17">
        <v>3</v>
      </c>
    </row>
    <row r="10" spans="1:39" ht="18" customHeight="1" x14ac:dyDescent="0.2">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c r="AL10" s="17">
        <v>3</v>
      </c>
    </row>
    <row r="11" spans="1:39" ht="18" customHeight="1" x14ac:dyDescent="0.2">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c r="AL11" s="17">
        <v>2</v>
      </c>
    </row>
    <row r="12" spans="1:39" ht="18" customHeight="1" x14ac:dyDescent="0.2">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c r="AL12" s="17">
        <v>1</v>
      </c>
    </row>
    <row r="13" spans="1:39" ht="18" customHeight="1" x14ac:dyDescent="0.2">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c r="AL13" s="17">
        <v>2</v>
      </c>
    </row>
    <row r="14" spans="1:39" ht="18" customHeight="1" x14ac:dyDescent="0.2">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c r="AL14" s="17">
        <v>2</v>
      </c>
    </row>
    <row r="15" spans="1:39" ht="18" customHeight="1" x14ac:dyDescent="0.2">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c r="AL15" s="17">
        <v>1</v>
      </c>
      <c r="AM15" s="171"/>
    </row>
    <row r="16" spans="1:39" ht="18" customHeight="1" x14ac:dyDescent="0.2">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c r="AL16" s="17">
        <v>2</v>
      </c>
    </row>
    <row r="17" spans="1:38" ht="18" customHeight="1" x14ac:dyDescent="0.2">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c r="AL17" s="17">
        <v>3</v>
      </c>
    </row>
    <row r="18" spans="1:38" ht="18" customHeight="1" x14ac:dyDescent="0.2">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c r="AL18" s="17">
        <v>1</v>
      </c>
    </row>
    <row r="19" spans="1:38" ht="18" customHeight="1" x14ac:dyDescent="0.2">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c r="AL19" s="17">
        <v>2</v>
      </c>
    </row>
    <row r="20" spans="1:38" ht="18" customHeight="1" x14ac:dyDescent="0.2">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c r="AL20" s="17">
        <v>1</v>
      </c>
    </row>
    <row r="21" spans="1:38" ht="18" customHeight="1" x14ac:dyDescent="0.2">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c r="AL21" s="17">
        <v>1</v>
      </c>
    </row>
    <row r="22" spans="1:38" ht="18" customHeight="1" x14ac:dyDescent="0.2">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c r="AL22" s="17">
        <v>3</v>
      </c>
    </row>
    <row r="23" spans="1:38" ht="18" customHeight="1" x14ac:dyDescent="0.2">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c r="AL23" s="17">
        <v>2</v>
      </c>
    </row>
    <row r="24" spans="1:38" ht="18" customHeight="1" x14ac:dyDescent="0.2">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c r="AL24" s="17">
        <v>1</v>
      </c>
    </row>
    <row r="25" spans="1:38" ht="18" customHeight="1" x14ac:dyDescent="0.2">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c r="AL25" s="17">
        <v>3</v>
      </c>
    </row>
    <row r="26" spans="1:38" ht="18" customHeight="1" x14ac:dyDescent="0.2">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c r="AL26" s="17">
        <v>1</v>
      </c>
    </row>
    <row r="27" spans="1:38" ht="18" customHeight="1" x14ac:dyDescent="0.2">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c r="AL27" s="17">
        <v>2</v>
      </c>
    </row>
    <row r="28" spans="1:38" ht="18" customHeight="1" x14ac:dyDescent="0.2">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c r="AL28" s="17">
        <v>2</v>
      </c>
    </row>
    <row r="29" spans="1:38" ht="18" customHeight="1" x14ac:dyDescent="0.2">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c r="AL29" s="17">
        <v>1</v>
      </c>
    </row>
    <row r="30" spans="1:38" ht="18" customHeight="1" x14ac:dyDescent="0.2">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c r="AL30" s="17">
        <v>2</v>
      </c>
    </row>
    <row r="31" spans="1:38" ht="18" customHeight="1" x14ac:dyDescent="0.2">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c r="AL31" s="17">
        <v>2</v>
      </c>
    </row>
    <row r="32" spans="1:38" ht="18" customHeight="1" x14ac:dyDescent="0.2">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c r="AL32" s="17">
        <v>1</v>
      </c>
    </row>
    <row r="33" spans="1:38" ht="18" customHeight="1" x14ac:dyDescent="0.2">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c r="AL33" s="17">
        <v>1</v>
      </c>
    </row>
    <row r="34" spans="1:38" ht="18" customHeight="1" x14ac:dyDescent="0.2">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c r="AL34" s="17">
        <v>2</v>
      </c>
    </row>
    <row r="35" spans="1:38" ht="18" customHeight="1" x14ac:dyDescent="0.2">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c r="AL35" s="17">
        <v>1</v>
      </c>
    </row>
    <row r="36" spans="1:38" ht="18" customHeight="1" x14ac:dyDescent="0.2">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c r="AL36" s="17">
        <v>1</v>
      </c>
    </row>
    <row r="37" spans="1:38" ht="18" customHeight="1" x14ac:dyDescent="0.2">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c r="AL37" s="17">
        <v>2</v>
      </c>
    </row>
    <row r="38" spans="1:38" ht="18" customHeight="1" x14ac:dyDescent="0.2">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c r="AL38" s="17">
        <v>1</v>
      </c>
    </row>
    <row r="39" spans="1:38" ht="18" customHeight="1" x14ac:dyDescent="0.2">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c r="AL39" s="17">
        <v>1</v>
      </c>
    </row>
    <row r="40" spans="1:38" ht="18" customHeight="1" x14ac:dyDescent="0.2">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c r="AL40" s="17">
        <v>2</v>
      </c>
    </row>
    <row r="41" spans="1:38" ht="18" customHeight="1" x14ac:dyDescent="0.2">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c r="AL41" s="17">
        <v>1</v>
      </c>
    </row>
    <row r="42" spans="1:38" ht="18" customHeight="1" x14ac:dyDescent="0.2">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c r="AL42" s="17">
        <v>1</v>
      </c>
    </row>
    <row r="43" spans="1:38" ht="18" customHeight="1" x14ac:dyDescent="0.2">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c r="AL43" s="17">
        <v>3</v>
      </c>
    </row>
    <row r="44" spans="1:38" ht="18" customHeight="1" x14ac:dyDescent="0.2">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c r="AL44" s="17">
        <v>1</v>
      </c>
    </row>
    <row r="45" spans="1:38" ht="18" customHeight="1" x14ac:dyDescent="0.2">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c r="AL45" s="17">
        <v>3</v>
      </c>
    </row>
    <row r="46" spans="1:38" ht="18" customHeight="1" x14ac:dyDescent="0.2">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c r="AL46" s="17">
        <v>1</v>
      </c>
    </row>
    <row r="47" spans="1:38" ht="18" customHeight="1" x14ac:dyDescent="0.2">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c r="AL47" s="17">
        <v>3</v>
      </c>
    </row>
    <row r="48" spans="1:38" ht="18" customHeight="1" x14ac:dyDescent="0.2">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c r="AL48" s="17">
        <v>1</v>
      </c>
    </row>
    <row r="49" spans="1:38" ht="18" customHeight="1" x14ac:dyDescent="0.2">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c r="AL49" s="17">
        <v>3</v>
      </c>
    </row>
    <row r="50" spans="1:38" ht="18" customHeight="1" x14ac:dyDescent="0.2">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c r="AL50" s="17">
        <v>1</v>
      </c>
    </row>
    <row r="51" spans="1:38" ht="18" customHeight="1" x14ac:dyDescent="0.2">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c r="AL51" s="17">
        <v>2</v>
      </c>
    </row>
    <row r="52" spans="1:38" ht="18" customHeight="1" x14ac:dyDescent="0.2">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c r="AL52" s="17">
        <v>2</v>
      </c>
    </row>
    <row r="53" spans="1:38" ht="18" customHeight="1" x14ac:dyDescent="0.2">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c r="AL53" s="17">
        <v>3</v>
      </c>
    </row>
    <row r="54" spans="1:38" ht="18" customHeight="1" x14ac:dyDescent="0.2">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c r="AL54" s="17">
        <v>1</v>
      </c>
    </row>
    <row r="55" spans="1:38" ht="18" customHeight="1" x14ac:dyDescent="0.2">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c r="AL55" s="17">
        <v>1</v>
      </c>
    </row>
    <row r="56" spans="1:38" ht="18" customHeight="1" x14ac:dyDescent="0.2">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c r="AL56" s="17">
        <v>1</v>
      </c>
    </row>
    <row r="57" spans="1:38" ht="18" customHeight="1" x14ac:dyDescent="0.2">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c r="AL57" s="17">
        <v>2</v>
      </c>
    </row>
    <row r="58" spans="1:38" ht="18" customHeight="1" x14ac:dyDescent="0.2">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c r="AL58" s="17">
        <v>3</v>
      </c>
    </row>
    <row r="59" spans="1:38" ht="18" customHeight="1" x14ac:dyDescent="0.2">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c r="AL59" s="17">
        <v>2</v>
      </c>
    </row>
    <row r="60" spans="1:38" ht="18" customHeight="1" x14ac:dyDescent="0.2">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c r="AL60" s="17">
        <v>1</v>
      </c>
    </row>
    <row r="61" spans="1:38" ht="18" customHeight="1" x14ac:dyDescent="0.2">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c r="AL61" s="17">
        <v>1</v>
      </c>
    </row>
    <row r="62" spans="1:38" ht="18" customHeight="1" x14ac:dyDescent="0.2">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c r="AL62" s="17">
        <v>3</v>
      </c>
    </row>
    <row r="63" spans="1:38" ht="18" customHeight="1" x14ac:dyDescent="0.2">
      <c r="A63" s="173" t="s">
        <v>152</v>
      </c>
      <c r="B63" s="33"/>
      <c r="C63" s="34">
        <f>Resources!L9</f>
        <v>1.774105616306147E-3</v>
      </c>
      <c r="D63" s="34">
        <f>Resources!M9</f>
        <v>0</v>
      </c>
      <c r="E63" s="34">
        <f>Resources!N9</f>
        <v>0</v>
      </c>
      <c r="F63" s="34">
        <f>Resources!O9</f>
        <v>0</v>
      </c>
      <c r="G63" s="34">
        <f>Resources!P9</f>
        <v>0</v>
      </c>
      <c r="H63" s="34">
        <f>Resources!Q9</f>
        <v>0</v>
      </c>
      <c r="I63" s="34">
        <f>Resources!R9</f>
        <v>0</v>
      </c>
      <c r="J63" s="37"/>
      <c r="K63" s="173"/>
      <c r="L63" s="175"/>
      <c r="M63" s="176"/>
      <c r="N63" s="72"/>
      <c r="O63" s="72"/>
      <c r="P63" s="174"/>
      <c r="Q63" s="40"/>
      <c r="R63" s="37"/>
      <c r="S63" s="176"/>
      <c r="T63" s="73"/>
      <c r="U63" s="176"/>
      <c r="V63" s="177"/>
      <c r="W63" s="72"/>
      <c r="X63" s="37"/>
      <c r="Y63" s="37"/>
      <c r="Z63" s="72"/>
      <c r="AA63" s="37"/>
      <c r="AB63" s="72"/>
      <c r="AC63" s="178"/>
      <c r="AD63" s="179"/>
      <c r="AE63" s="173"/>
      <c r="AF63" s="180"/>
      <c r="AG63" s="180"/>
      <c r="AH63" s="180"/>
      <c r="AI63" s="37"/>
      <c r="AJ63" s="72"/>
      <c r="AK63" s="181"/>
      <c r="AL63" s="17"/>
    </row>
    <row r="64" spans="1:38" ht="18" customHeight="1" x14ac:dyDescent="0.2">
      <c r="A64" s="173"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73"/>
      <c r="L64" s="175"/>
      <c r="M64" s="176"/>
      <c r="N64" s="72"/>
      <c r="O64" s="72"/>
      <c r="P64" s="174"/>
      <c r="Q64" s="40"/>
      <c r="R64" s="37"/>
      <c r="S64" s="176"/>
      <c r="T64" s="73"/>
      <c r="U64" s="176"/>
      <c r="V64" s="177"/>
      <c r="W64" s="72"/>
      <c r="X64" s="37"/>
      <c r="Y64" s="37"/>
      <c r="Z64" s="72"/>
      <c r="AA64" s="37"/>
      <c r="AB64" s="72"/>
      <c r="AC64" s="178"/>
      <c r="AD64" s="179"/>
      <c r="AE64" s="173"/>
      <c r="AF64" s="180"/>
      <c r="AG64" s="180"/>
      <c r="AH64" s="180"/>
      <c r="AI64" s="37"/>
      <c r="AJ64" s="72"/>
      <c r="AK64" s="181"/>
      <c r="AL64" s="78"/>
    </row>
    <row r="65" spans="1:38" ht="18" customHeight="1" x14ac:dyDescent="0.2">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c r="AL65" s="78"/>
    </row>
    <row r="66" spans="1:38" x14ac:dyDescent="0.2">
      <c r="B66" s="33"/>
      <c r="C66" s="34"/>
    </row>
    <row r="67" spans="1:38" x14ac:dyDescent="0.2">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c r="AL67" s="76"/>
    </row>
    <row r="70" spans="1:38" x14ac:dyDescent="0.2">
      <c r="I70" s="8"/>
      <c r="J70" s="8"/>
      <c r="AC70" s="8"/>
      <c r="AD70" s="8"/>
    </row>
    <row r="71" spans="1:38" x14ac:dyDescent="0.2">
      <c r="I71" s="8"/>
      <c r="J71" s="8"/>
      <c r="AC71" s="8"/>
      <c r="AD71" s="8"/>
    </row>
    <row r="72" spans="1:38" x14ac:dyDescent="0.2">
      <c r="I72" s="8"/>
      <c r="J72" s="8"/>
      <c r="AC72" s="8"/>
      <c r="AD72" s="8"/>
    </row>
    <row r="73" spans="1:38" x14ac:dyDescent="0.2">
      <c r="I73" s="8"/>
      <c r="J73" s="8"/>
      <c r="AC73" s="8"/>
      <c r="AD73" s="8"/>
    </row>
    <row r="74" spans="1:38" x14ac:dyDescent="0.2">
      <c r="I74" s="8"/>
      <c r="J74" s="8"/>
      <c r="AC74" s="8"/>
      <c r="AD74" s="8"/>
    </row>
    <row r="75" spans="1:38" x14ac:dyDescent="0.2">
      <c r="I75" s="8"/>
      <c r="J75" s="8"/>
      <c r="AC75" s="8"/>
      <c r="AD75" s="8"/>
    </row>
    <row r="76" spans="1:38" x14ac:dyDescent="0.2">
      <c r="I76" s="8"/>
      <c r="J76" s="8"/>
      <c r="AC76" s="8"/>
      <c r="AD76" s="8"/>
    </row>
  </sheetData>
  <mergeCells count="11">
    <mergeCell ref="AE1:AL2"/>
    <mergeCell ref="AF3:AL3"/>
    <mergeCell ref="A1:I1"/>
    <mergeCell ref="K1:Q1"/>
    <mergeCell ref="S1:AC1"/>
    <mergeCell ref="A2:B2"/>
    <mergeCell ref="C2:I2"/>
    <mergeCell ref="K2:L2"/>
    <mergeCell ref="M2:Q2"/>
    <mergeCell ref="S2:T2"/>
    <mergeCell ref="U2:AC2"/>
  </mergeCells>
  <pageMargins left="0.7" right="0.7" top="0.75" bottom="0.75" header="0.3" footer="0.3"/>
  <pageSetup orientation="portrait" r:id="rId1"/>
  <headerFooter>
    <oddHeader>&amp;LEnclosure 10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topLeftCell="A37" workbookViewId="0">
      <selection activeCell="A59" sqref="A59:XFD59"/>
    </sheetView>
  </sheetViews>
  <sheetFormatPr defaultRowHeight="15" x14ac:dyDescent="0.25"/>
  <cols>
    <col min="1" max="1" width="14.42578125" style="108" customWidth="1"/>
    <col min="2" max="2" width="12.5703125" style="108" hidden="1" customWidth="1"/>
    <col min="3" max="3" width="11.85546875" style="108" hidden="1" customWidth="1"/>
    <col min="4" max="4" width="12.5703125" style="108" hidden="1" customWidth="1"/>
    <col min="5" max="5" width="11.5703125" style="108" hidden="1" customWidth="1"/>
    <col min="6" max="6" width="11.28515625" style="108" customWidth="1"/>
    <col min="7" max="10" width="10.85546875" style="108" customWidth="1"/>
    <col min="11" max="11" width="11.7109375" style="108" hidden="1" customWidth="1"/>
    <col min="12" max="12" width="12.5703125" style="108" customWidth="1"/>
    <col min="15" max="15" width="9.5703125" bestFit="1" customWidth="1"/>
  </cols>
  <sheetData>
    <row r="1" spans="1:15" x14ac:dyDescent="0.25">
      <c r="A1"/>
      <c r="B1"/>
      <c r="C1"/>
      <c r="D1"/>
      <c r="E1"/>
      <c r="F1"/>
      <c r="G1"/>
      <c r="H1"/>
      <c r="I1"/>
      <c r="J1"/>
      <c r="K1"/>
      <c r="L1"/>
    </row>
    <row r="2" spans="1:15" x14ac:dyDescent="0.25">
      <c r="A2"/>
      <c r="B2"/>
      <c r="C2"/>
      <c r="D2"/>
      <c r="E2"/>
      <c r="F2"/>
      <c r="G2"/>
      <c r="H2"/>
      <c r="I2"/>
      <c r="J2"/>
      <c r="K2"/>
      <c r="L2"/>
    </row>
    <row r="3" spans="1:15" x14ac:dyDescent="0.25">
      <c r="A3" s="233" t="s">
        <v>105</v>
      </c>
      <c r="B3" s="234"/>
      <c r="C3" s="234"/>
      <c r="D3" s="234"/>
      <c r="E3" s="234"/>
      <c r="F3" s="234"/>
      <c r="G3" s="234"/>
      <c r="H3" s="234"/>
      <c r="I3" s="234"/>
      <c r="J3" s="234"/>
      <c r="K3" s="234"/>
      <c r="L3" s="234"/>
    </row>
    <row r="4" spans="1:15" ht="90" x14ac:dyDescent="0.25">
      <c r="A4" s="82" t="s">
        <v>106</v>
      </c>
      <c r="B4" s="83" t="s">
        <v>107</v>
      </c>
      <c r="C4" s="83" t="s">
        <v>108</v>
      </c>
      <c r="D4" s="83" t="s">
        <v>109</v>
      </c>
      <c r="E4" s="83" t="s">
        <v>110</v>
      </c>
      <c r="F4" s="83" t="s">
        <v>111</v>
      </c>
      <c r="G4" s="83" t="s">
        <v>112</v>
      </c>
      <c r="H4" s="83" t="s">
        <v>113</v>
      </c>
      <c r="I4" s="83" t="s">
        <v>114</v>
      </c>
      <c r="J4" s="83" t="s">
        <v>115</v>
      </c>
      <c r="K4" s="83" t="s">
        <v>116</v>
      </c>
      <c r="L4" s="83" t="s">
        <v>117</v>
      </c>
    </row>
    <row r="5" spans="1:15" x14ac:dyDescent="0.25">
      <c r="A5" s="84" t="s">
        <v>118</v>
      </c>
      <c r="B5" s="29"/>
      <c r="C5" s="29">
        <v>0.5</v>
      </c>
      <c r="D5" s="29">
        <v>0.3</v>
      </c>
      <c r="E5" s="29">
        <f>1-C5-D5</f>
        <v>0.2</v>
      </c>
      <c r="F5" s="29"/>
      <c r="G5" s="29">
        <v>0.4</v>
      </c>
      <c r="H5" s="29"/>
      <c r="I5" s="29"/>
      <c r="J5" s="29"/>
      <c r="K5" s="29"/>
      <c r="L5" s="29"/>
    </row>
    <row r="6" spans="1:15" x14ac:dyDescent="0.25">
      <c r="A6" s="85"/>
      <c r="B6" s="17">
        <v>1</v>
      </c>
      <c r="C6" s="86">
        <v>2</v>
      </c>
      <c r="D6" s="17">
        <v>3</v>
      </c>
      <c r="E6" s="17">
        <v>4</v>
      </c>
      <c r="F6" s="17">
        <v>1</v>
      </c>
      <c r="G6" s="17">
        <v>2</v>
      </c>
      <c r="H6" s="17">
        <v>3</v>
      </c>
      <c r="I6" s="17">
        <v>4</v>
      </c>
      <c r="J6" s="17">
        <v>5</v>
      </c>
      <c r="K6" s="17">
        <v>3</v>
      </c>
      <c r="L6" s="17">
        <v>4</v>
      </c>
    </row>
    <row r="7" spans="1:15" x14ac:dyDescent="0.25">
      <c r="A7" s="85"/>
      <c r="B7" s="17"/>
      <c r="C7" s="86"/>
      <c r="D7" s="17"/>
      <c r="E7" s="17"/>
      <c r="F7" s="17"/>
      <c r="G7" s="17"/>
      <c r="H7" s="17" t="s">
        <v>119</v>
      </c>
      <c r="I7" s="17" t="s">
        <v>120</v>
      </c>
      <c r="J7" s="17" t="s">
        <v>121</v>
      </c>
      <c r="K7" s="17" t="s">
        <v>119</v>
      </c>
      <c r="L7" s="17" t="s">
        <v>122</v>
      </c>
    </row>
    <row r="8" spans="1:15" x14ac:dyDescent="0.25">
      <c r="A8" s="87" t="s">
        <v>47</v>
      </c>
      <c r="B8" s="88">
        <f>'[2]State Population'!I5</f>
        <v>1645359</v>
      </c>
      <c r="C8" s="89">
        <f>B8/$B$68</f>
        <v>4.1708471659484908E-2</v>
      </c>
      <c r="D8" s="80">
        <f>'[2]Poverty-Uninsured Population'!E3</f>
        <v>3.1723328207457609E-2</v>
      </c>
      <c r="E8" s="89">
        <f>[2]Prevalence!J3</f>
        <v>3.027935991320857E-2</v>
      </c>
      <c r="F8" s="80">
        <f>(C8*C$5)+(D8*D$5)+(E8*E$5)</f>
        <v>3.6427106274621451E-2</v>
      </c>
      <c r="G8" s="90">
        <f>'[2]Self Suff. Calc'!F5</f>
        <v>1.1733094724193571</v>
      </c>
      <c r="H8" s="90">
        <f>F8*G8*$G$5</f>
        <v>1.709610753793598E-2</v>
      </c>
      <c r="I8" s="90">
        <f>F8*(1-$G$5)</f>
        <v>2.1856263764772871E-2</v>
      </c>
      <c r="J8" s="91">
        <f>H8+I8</f>
        <v>3.8952371302708851E-2</v>
      </c>
      <c r="K8" s="80">
        <f t="shared" ref="K8:K64" si="0">(F8*G8*G$5)+(F8*(1-G$5))</f>
        <v>3.8952371302708851E-2</v>
      </c>
      <c r="L8" s="80">
        <f>K8/K68</f>
        <v>3.7177284663399833E-2</v>
      </c>
    </row>
    <row r="9" spans="1:15" x14ac:dyDescent="0.25">
      <c r="A9" s="92" t="s">
        <v>48</v>
      </c>
      <c r="B9" s="88">
        <f>'[2]State Population'!I6</f>
        <v>1151</v>
      </c>
      <c r="C9" s="89">
        <f t="shared" ref="C9:C64" si="1">B9/$B$68</f>
        <v>2.9176885336310878E-5</v>
      </c>
      <c r="D9" s="80">
        <f>'[2]Poverty-Uninsured Population'!E4</f>
        <v>2.966523689876292E-5</v>
      </c>
      <c r="E9" s="89">
        <f>[2]Prevalence!J4</f>
        <v>3.345086339390652E-5</v>
      </c>
      <c r="F9" s="81">
        <f>(C9*C$5)+(D9*D$5)+(E9*E$5)</f>
        <v>3.017818641656562E-5</v>
      </c>
      <c r="G9" s="90">
        <f>'[2]Self Suff. Calc'!F6</f>
        <v>0.90460550010772867</v>
      </c>
      <c r="H9" s="90">
        <f t="shared" ref="H9:H64" si="2">F9*G9*$G$5</f>
        <v>1.0919741366280643E-5</v>
      </c>
      <c r="I9" s="90">
        <f t="shared" ref="I9:I64" si="3">F9*(1-$G$5)</f>
        <v>1.8106911849939373E-5</v>
      </c>
      <c r="J9" s="91">
        <f t="shared" ref="J9:J64" si="4">H9+I9</f>
        <v>2.9026653216220016E-5</v>
      </c>
      <c r="K9" s="80">
        <f t="shared" si="0"/>
        <v>2.9026653216220016E-5</v>
      </c>
      <c r="L9" s="81">
        <f t="shared" ref="L9:L64" si="5">(K9/K$68)</f>
        <v>2.7703888450307419E-5</v>
      </c>
      <c r="O9" s="93"/>
    </row>
    <row r="10" spans="1:15" x14ac:dyDescent="0.25">
      <c r="A10" s="92" t="s">
        <v>49</v>
      </c>
      <c r="B10" s="88">
        <f>'[2]State Population'!I7</f>
        <v>38382</v>
      </c>
      <c r="C10" s="89">
        <f t="shared" si="1"/>
        <v>9.7295153169268825E-4</v>
      </c>
      <c r="D10" s="80">
        <f>'[2]Poverty-Uninsured Population'!E5</f>
        <v>7.2408579011648121E-4</v>
      </c>
      <c r="E10" s="89">
        <f>[2]Prevalence!J5</f>
        <v>7.2959045294277195E-4</v>
      </c>
      <c r="F10" s="81">
        <f>(C10*C$5)+(D10*D$5)+(E10*E$5)</f>
        <v>8.4961959346984296E-4</v>
      </c>
      <c r="G10" s="90">
        <f>'[2]Self Suff. Calc'!F7</f>
        <v>0.96729188868321758</v>
      </c>
      <c r="H10" s="90">
        <f t="shared" si="2"/>
        <v>3.2873205649188477E-4</v>
      </c>
      <c r="I10" s="90">
        <f t="shared" si="3"/>
        <v>5.0977175608190575E-4</v>
      </c>
      <c r="J10" s="91">
        <f t="shared" si="4"/>
        <v>8.3850381257379058E-4</v>
      </c>
      <c r="K10" s="80">
        <f t="shared" si="0"/>
        <v>8.3850381257379058E-4</v>
      </c>
      <c r="L10" s="81">
        <f t="shared" si="5"/>
        <v>8.0029261092081445E-4</v>
      </c>
    </row>
    <row r="11" spans="1:15" x14ac:dyDescent="0.25">
      <c r="A11" s="87" t="s">
        <v>50</v>
      </c>
      <c r="B11" s="88">
        <f>'[2]State Population'!I8</f>
        <v>226404</v>
      </c>
      <c r="C11" s="89">
        <f t="shared" si="1"/>
        <v>5.7391516487246986E-3</v>
      </c>
      <c r="D11" s="80">
        <f>'[2]Poverty-Uninsured Population'!E6</f>
        <v>6.8506180299237355E-3</v>
      </c>
      <c r="E11" s="89">
        <f>[2]Prevalence!J6</f>
        <v>7.6286050085887349E-3</v>
      </c>
      <c r="F11" s="81">
        <f>(C11*C$5)+(D11*D$5)+(E11*E$5)</f>
        <v>6.4504822350572172E-3</v>
      </c>
      <c r="G11" s="90">
        <f>'[2]Self Suff. Calc'!F8</f>
        <v>0.86610243577923329</v>
      </c>
      <c r="H11" s="90">
        <f t="shared" si="2"/>
        <v>2.2347113502934916E-3</v>
      </c>
      <c r="I11" s="90">
        <f t="shared" si="3"/>
        <v>3.87028934103433E-3</v>
      </c>
      <c r="J11" s="91">
        <f t="shared" si="4"/>
        <v>6.1050006913278216E-3</v>
      </c>
      <c r="K11" s="80">
        <f t="shared" si="0"/>
        <v>6.1050006913278216E-3</v>
      </c>
      <c r="L11" s="81">
        <f t="shared" si="5"/>
        <v>5.8267915657284593E-3</v>
      </c>
    </row>
    <row r="12" spans="1:15" x14ac:dyDescent="0.25">
      <c r="A12" s="94" t="s">
        <v>51</v>
      </c>
      <c r="B12" s="88">
        <f>'[2]State Population'!I9</f>
        <v>45168</v>
      </c>
      <c r="C12" s="89">
        <f t="shared" si="1"/>
        <v>1.1449709442836575E-3</v>
      </c>
      <c r="D12" s="80">
        <f>'[2]Poverty-Uninsured Population'!E7</f>
        <v>8.5577595722106914E-4</v>
      </c>
      <c r="E12" s="89">
        <f>[2]Prevalence!J7</f>
        <v>1.0803724798842782E-3</v>
      </c>
      <c r="F12" s="81">
        <f>(C12*C$5)+(D12*D$5)+(E12*E$5)</f>
        <v>1.0452927552850051E-3</v>
      </c>
      <c r="G12" s="90">
        <f>'[2]Self Suff. Calc'!F9</f>
        <v>0.9437650288074253</v>
      </c>
      <c r="H12" s="90">
        <f t="shared" si="2"/>
        <v>3.9460429892149829E-4</v>
      </c>
      <c r="I12" s="90">
        <f t="shared" si="3"/>
        <v>6.2717565317100307E-4</v>
      </c>
      <c r="J12" s="91">
        <f t="shared" si="4"/>
        <v>1.0217799520925014E-3</v>
      </c>
      <c r="K12" s="80">
        <f t="shared" si="0"/>
        <v>1.0217799520925014E-3</v>
      </c>
      <c r="L12" s="81">
        <f t="shared" si="5"/>
        <v>9.7521672935111531E-4</v>
      </c>
    </row>
    <row r="13" spans="1:15" x14ac:dyDescent="0.25">
      <c r="A13" s="87" t="s">
        <v>52</v>
      </c>
      <c r="B13" s="88">
        <f>'[2]State Population'!I10</f>
        <v>22043</v>
      </c>
      <c r="C13" s="89">
        <f t="shared" si="1"/>
        <v>5.5877157555890588E-4</v>
      </c>
      <c r="D13" s="80">
        <f>'[2]Poverty-Uninsured Population'!E8</f>
        <v>6.5978720694687078E-4</v>
      </c>
      <c r="E13" s="89">
        <f>[2]Prevalence!J8</f>
        <v>7.313986077208209E-4</v>
      </c>
      <c r="F13" s="81">
        <f t="shared" ref="F13:F64" si="6">(C13*C$5)+(D13*D$5)+(E13*E$5)</f>
        <v>6.2360167140767836E-4</v>
      </c>
      <c r="G13" s="90">
        <f>'[2]Self Suff. Calc'!F10</f>
        <v>0.83604939588164595</v>
      </c>
      <c r="H13" s="90">
        <f t="shared" si="2"/>
        <v>2.0854472026046969E-4</v>
      </c>
      <c r="I13" s="90">
        <f t="shared" si="3"/>
        <v>3.7416100284460701E-4</v>
      </c>
      <c r="J13" s="91">
        <f t="shared" si="4"/>
        <v>5.8270572310507667E-4</v>
      </c>
      <c r="K13" s="80">
        <f t="shared" si="0"/>
        <v>5.8270572310507667E-4</v>
      </c>
      <c r="L13" s="81">
        <f t="shared" si="5"/>
        <v>5.5615141821579279E-4</v>
      </c>
    </row>
    <row r="14" spans="1:15" x14ac:dyDescent="0.25">
      <c r="A14" s="87" t="s">
        <v>53</v>
      </c>
      <c r="B14" s="88">
        <f>'[2]State Population'!I11</f>
        <v>1139513</v>
      </c>
      <c r="C14" s="89">
        <f t="shared" si="1"/>
        <v>2.8885699513671259E-2</v>
      </c>
      <c r="D14" s="80">
        <f>'[2]Poverty-Uninsured Population'!E9</f>
        <v>1.9714232892697161E-2</v>
      </c>
      <c r="E14" s="89">
        <f>[2]Prevalence!J9</f>
        <v>1.6715486845673991E-2</v>
      </c>
      <c r="F14" s="81">
        <f t="shared" si="6"/>
        <v>2.3700216993779576E-2</v>
      </c>
      <c r="G14" s="90">
        <f>'[2]Self Suff. Calc'!F11</f>
        <v>1.1777092781536223</v>
      </c>
      <c r="H14" s="90">
        <f t="shared" si="2"/>
        <v>1.1164786179131343E-2</v>
      </c>
      <c r="I14" s="90">
        <f t="shared" si="3"/>
        <v>1.4220130196267744E-2</v>
      </c>
      <c r="J14" s="91">
        <f t="shared" si="4"/>
        <v>2.5384916375399087E-2</v>
      </c>
      <c r="K14" s="80">
        <f t="shared" si="0"/>
        <v>2.5384916375399087E-2</v>
      </c>
      <c r="L14" s="81">
        <f t="shared" si="5"/>
        <v>2.4228108088997946E-2</v>
      </c>
    </row>
    <row r="15" spans="1:15" x14ac:dyDescent="0.25">
      <c r="A15" s="87" t="s">
        <v>54</v>
      </c>
      <c r="B15" s="88">
        <f>'[2]State Population'!I12</f>
        <v>27124</v>
      </c>
      <c r="C15" s="89">
        <f t="shared" si="1"/>
        <v>6.8757066712606108E-4</v>
      </c>
      <c r="D15" s="80">
        <f>'[2]Poverty-Uninsured Population'!E10</f>
        <v>8.2147871242451451E-4</v>
      </c>
      <c r="E15" s="89">
        <f>[2]Prevalence!J10</f>
        <v>8.4531235873790795E-4</v>
      </c>
      <c r="F15" s="81">
        <f t="shared" si="6"/>
        <v>7.5929141903796659E-4</v>
      </c>
      <c r="G15" s="90">
        <f>'[2]Self Suff. Calc'!F12</f>
        <v>0.83284090402199262</v>
      </c>
      <c r="H15" s="90">
        <f t="shared" si="2"/>
        <v>2.5294758073908871E-4</v>
      </c>
      <c r="I15" s="90">
        <f t="shared" si="3"/>
        <v>4.5557485142277992E-4</v>
      </c>
      <c r="J15" s="91">
        <f t="shared" si="4"/>
        <v>7.0852243216186863E-4</v>
      </c>
      <c r="K15" s="80">
        <f t="shared" si="0"/>
        <v>7.0852243216186863E-4</v>
      </c>
      <c r="L15" s="81">
        <f t="shared" si="5"/>
        <v>6.7623457237517065E-4</v>
      </c>
    </row>
    <row r="16" spans="1:15" x14ac:dyDescent="0.25">
      <c r="A16" s="94" t="s">
        <v>55</v>
      </c>
      <c r="B16" s="88">
        <f>'[2]State Population'!I13</f>
        <v>185062</v>
      </c>
      <c r="C16" s="89">
        <f t="shared" si="1"/>
        <v>4.6911665978352423E-3</v>
      </c>
      <c r="D16" s="80">
        <f>'[2]Poverty-Uninsured Population'!E11</f>
        <v>3.1281583017525234E-3</v>
      </c>
      <c r="E16" s="89">
        <f>[2]Prevalence!J11</f>
        <v>2.5684838622186059E-3</v>
      </c>
      <c r="F16" s="81">
        <f t="shared" si="6"/>
        <v>3.7977275618870992E-3</v>
      </c>
      <c r="G16" s="90">
        <f>'[2]Self Suff. Calc'!F13</f>
        <v>1.0672656520685662</v>
      </c>
      <c r="H16" s="90">
        <f t="shared" si="2"/>
        <v>1.6212736730864805E-3</v>
      </c>
      <c r="I16" s="90">
        <f t="shared" si="3"/>
        <v>2.2786365371322594E-3</v>
      </c>
      <c r="J16" s="91">
        <f t="shared" si="4"/>
        <v>3.8999102102187399E-3</v>
      </c>
      <c r="K16" s="80">
        <f t="shared" si="0"/>
        <v>3.8999102102187399E-3</v>
      </c>
      <c r="L16" s="81">
        <f t="shared" si="5"/>
        <v>3.7221885907859666E-3</v>
      </c>
    </row>
    <row r="17" spans="1:12" x14ac:dyDescent="0.25">
      <c r="A17" s="87" t="s">
        <v>56</v>
      </c>
      <c r="B17" s="88">
        <f>'[2]State Population'!I14</f>
        <v>995975</v>
      </c>
      <c r="C17" s="89">
        <f t="shared" si="1"/>
        <v>2.52471315141896E-2</v>
      </c>
      <c r="D17" s="80">
        <f>'[2]Poverty-Uninsured Population'!E12</f>
        <v>3.5012677811840823E-2</v>
      </c>
      <c r="E17" s="89">
        <f>[2]Prevalence!J12</f>
        <v>3.7433324292559446E-2</v>
      </c>
      <c r="F17" s="81">
        <f t="shared" si="6"/>
        <v>3.0614033959158939E-2</v>
      </c>
      <c r="G17" s="90">
        <f>'[2]Self Suff. Calc'!F14</f>
        <v>0.83576507003989797</v>
      </c>
      <c r="H17" s="90">
        <f t="shared" si="2"/>
        <v>1.0234456094432114E-2</v>
      </c>
      <c r="I17" s="90">
        <f t="shared" si="3"/>
        <v>1.8368420375495364E-2</v>
      </c>
      <c r="J17" s="91">
        <f t="shared" si="4"/>
        <v>2.8602876469927478E-2</v>
      </c>
      <c r="K17" s="80">
        <f t="shared" si="0"/>
        <v>2.8602876469927478E-2</v>
      </c>
      <c r="L17" s="81">
        <f t="shared" si="5"/>
        <v>2.7299423504946019E-2</v>
      </c>
    </row>
    <row r="18" spans="1:12" x14ac:dyDescent="0.25">
      <c r="A18" s="87" t="s">
        <v>57</v>
      </c>
      <c r="B18" s="88">
        <f>'[2]State Population'!I15</f>
        <v>28731</v>
      </c>
      <c r="C18" s="89">
        <f t="shared" si="1"/>
        <v>7.2830677028457675E-4</v>
      </c>
      <c r="D18" s="80">
        <f>'[2]Poverty-Uninsured Population'!E13</f>
        <v>9.3019935125110821E-4</v>
      </c>
      <c r="E18" s="89">
        <f>[2]Prevalence!J13</f>
        <v>9.8273212186963206E-4</v>
      </c>
      <c r="F18" s="81">
        <f t="shared" si="6"/>
        <v>8.3975961489154733E-4</v>
      </c>
      <c r="G18" s="90">
        <f>'[2]Self Suff. Calc'!F15</f>
        <v>0.82913488524524825</v>
      </c>
      <c r="H18" s="90">
        <f t="shared" si="2"/>
        <v>2.785095967706788E-4</v>
      </c>
      <c r="I18" s="90">
        <f t="shared" si="3"/>
        <v>5.0385576893492842E-4</v>
      </c>
      <c r="J18" s="91">
        <f t="shared" si="4"/>
        <v>7.8236536570560722E-4</v>
      </c>
      <c r="K18" s="80">
        <f t="shared" si="0"/>
        <v>7.8236536570560722E-4</v>
      </c>
      <c r="L18" s="81">
        <f t="shared" si="5"/>
        <v>7.4671243210293445E-4</v>
      </c>
    </row>
    <row r="19" spans="1:12" x14ac:dyDescent="0.25">
      <c r="A19" s="87" t="s">
        <v>58</v>
      </c>
      <c r="B19" s="88">
        <f>'[2]State Population'!I16</f>
        <v>136953</v>
      </c>
      <c r="C19" s="89">
        <f t="shared" si="1"/>
        <v>3.4716437684307417E-3</v>
      </c>
      <c r="D19" s="80">
        <f>'[2]Poverty-Uninsured Population'!E14</f>
        <v>4.1797614532254621E-3</v>
      </c>
      <c r="E19" s="89">
        <f>[2]Prevalence!J14</f>
        <v>4.5511255763493359E-3</v>
      </c>
      <c r="F19" s="81">
        <f t="shared" si="6"/>
        <v>3.8999754354528769E-3</v>
      </c>
      <c r="G19" s="90">
        <f>'[2]Self Suff. Calc'!F16</f>
        <v>0.9269422836918757</v>
      </c>
      <c r="H19" s="90">
        <f t="shared" si="2"/>
        <v>1.4460208545923629E-3</v>
      </c>
      <c r="I19" s="90">
        <f t="shared" si="3"/>
        <v>2.3399852612717262E-3</v>
      </c>
      <c r="J19" s="91">
        <f t="shared" si="4"/>
        <v>3.7860061158640889E-3</v>
      </c>
      <c r="K19" s="80">
        <f t="shared" si="0"/>
        <v>3.7860061158640889E-3</v>
      </c>
      <c r="L19" s="81">
        <f t="shared" si="5"/>
        <v>3.6134751851953002E-3</v>
      </c>
    </row>
    <row r="20" spans="1:12" x14ac:dyDescent="0.25">
      <c r="A20" s="87" t="s">
        <v>59</v>
      </c>
      <c r="B20" s="88">
        <f>'[2]State Population'!I17</f>
        <v>188334</v>
      </c>
      <c r="C20" s="89">
        <f t="shared" si="1"/>
        <v>4.7741090555419403E-3</v>
      </c>
      <c r="D20" s="80">
        <f>'[2]Poverty-Uninsured Population'!E15</f>
        <v>6.461131336923779E-3</v>
      </c>
      <c r="E20" s="89">
        <f>[2]Prevalence!J15</f>
        <v>6.748033631678872E-3</v>
      </c>
      <c r="F20" s="81">
        <f t="shared" si="6"/>
        <v>5.675000655183878E-3</v>
      </c>
      <c r="G20" s="90">
        <f>'[2]Self Suff. Calc'!F17</f>
        <v>0.77759214741485616</v>
      </c>
      <c r="H20" s="90">
        <f t="shared" si="2"/>
        <v>1.7651343784180588E-3</v>
      </c>
      <c r="I20" s="90">
        <f t="shared" si="3"/>
        <v>3.4050003931103269E-3</v>
      </c>
      <c r="J20" s="91">
        <f t="shared" si="4"/>
        <v>5.1701347715283862E-3</v>
      </c>
      <c r="K20" s="80">
        <f t="shared" si="0"/>
        <v>5.1701347715283862E-3</v>
      </c>
      <c r="L20" s="81">
        <f t="shared" si="5"/>
        <v>4.9345281357976167E-3</v>
      </c>
    </row>
    <row r="21" spans="1:12" x14ac:dyDescent="0.25">
      <c r="A21" s="94" t="s">
        <v>60</v>
      </c>
      <c r="B21" s="88">
        <f>'[2]State Population'!I18</f>
        <v>18619</v>
      </c>
      <c r="C21" s="89">
        <f t="shared" si="1"/>
        <v>4.7197604524480647E-4</v>
      </c>
      <c r="D21" s="80">
        <f>'[2]Poverty-Uninsured Population'!E16</f>
        <v>4.3214687356120607E-4</v>
      </c>
      <c r="E21" s="89">
        <f>[2]Prevalence!J16</f>
        <v>4.7554470662688727E-4</v>
      </c>
      <c r="F21" s="81">
        <f t="shared" si="6"/>
        <v>4.607410260161425E-4</v>
      </c>
      <c r="G21" s="90">
        <f>'[2]Self Suff. Calc'!F18</f>
        <v>0.9653036308917049</v>
      </c>
      <c r="H21" s="90">
        <f t="shared" si="2"/>
        <v>1.7790199412566076E-4</v>
      </c>
      <c r="I21" s="90">
        <f t="shared" si="3"/>
        <v>2.764446156096855E-4</v>
      </c>
      <c r="J21" s="91">
        <f t="shared" si="4"/>
        <v>4.5434660973534626E-4</v>
      </c>
      <c r="K21" s="80">
        <f t="shared" si="0"/>
        <v>4.5434660973534626E-4</v>
      </c>
      <c r="L21" s="81">
        <f t="shared" si="5"/>
        <v>4.3364171887545462E-4</v>
      </c>
    </row>
    <row r="22" spans="1:12" x14ac:dyDescent="0.25">
      <c r="A22" s="87" t="s">
        <v>61</v>
      </c>
      <c r="B22" s="88">
        <f>'[2]State Population'!I19</f>
        <v>895112</v>
      </c>
      <c r="C22" s="89">
        <f t="shared" si="1"/>
        <v>2.2690338998397831E-2</v>
      </c>
      <c r="D22" s="80">
        <f>'[2]Poverty-Uninsured Population'!E17</f>
        <v>2.93335019682711E-2</v>
      </c>
      <c r="E22" s="89">
        <f>[2]Prevalence!J17</f>
        <v>3.209113100081367E-2</v>
      </c>
      <c r="F22" s="81">
        <f t="shared" si="6"/>
        <v>2.656344628984298E-2</v>
      </c>
      <c r="G22" s="90">
        <f>'[2]Self Suff. Calc'!F19</f>
        <v>0.79042967485756388</v>
      </c>
      <c r="H22" s="90">
        <f t="shared" si="2"/>
        <v>8.3986144855907798E-3</v>
      </c>
      <c r="I22" s="90">
        <f t="shared" si="3"/>
        <v>1.5938067773905787E-2</v>
      </c>
      <c r="J22" s="91">
        <f t="shared" si="4"/>
        <v>2.4336682259496568E-2</v>
      </c>
      <c r="K22" s="80">
        <f t="shared" si="0"/>
        <v>2.4336682259496568E-2</v>
      </c>
      <c r="L22" s="81">
        <f t="shared" si="5"/>
        <v>2.3227642730472134E-2</v>
      </c>
    </row>
    <row r="23" spans="1:12" x14ac:dyDescent="0.25">
      <c r="A23" s="87" t="s">
        <v>62</v>
      </c>
      <c r="B23" s="88">
        <f>'[2]State Population'!I20</f>
        <v>149537</v>
      </c>
      <c r="C23" s="89">
        <f t="shared" si="1"/>
        <v>3.79063762166457E-3</v>
      </c>
      <c r="D23" s="80">
        <f>'[2]Poverty-Uninsured Population'!E18</f>
        <v>4.7909526475653072E-3</v>
      </c>
      <c r="E23" s="89">
        <f>[2]Prevalence!J18</f>
        <v>4.7292288219871617E-3</v>
      </c>
      <c r="F23" s="81">
        <f t="shared" si="6"/>
        <v>4.2784503694993092E-3</v>
      </c>
      <c r="G23" s="90">
        <f>'[2]Self Suff. Calc'!F20</f>
        <v>0.7974070108039315</v>
      </c>
      <c r="H23" s="90">
        <f t="shared" si="2"/>
        <v>1.3646665280061681E-3</v>
      </c>
      <c r="I23" s="90">
        <f t="shared" si="3"/>
        <v>2.5670702216995856E-3</v>
      </c>
      <c r="J23" s="91">
        <f t="shared" si="4"/>
        <v>3.931736749705754E-3</v>
      </c>
      <c r="K23" s="80">
        <f t="shared" si="0"/>
        <v>3.931736749705754E-3</v>
      </c>
      <c r="L23" s="81">
        <f t="shared" si="5"/>
        <v>3.7525647727432733E-3</v>
      </c>
    </row>
    <row r="24" spans="1:12" x14ac:dyDescent="0.25">
      <c r="A24" s="87" t="s">
        <v>63</v>
      </c>
      <c r="B24" s="88">
        <f>'[2]State Population'!I21</f>
        <v>64945</v>
      </c>
      <c r="C24" s="89">
        <f t="shared" si="1"/>
        <v>1.6463013189980105E-3</v>
      </c>
      <c r="D24" s="80">
        <f>'[2]Poverty-Uninsured Population'!E19</f>
        <v>2.3419807297831116E-3</v>
      </c>
      <c r="E24" s="89">
        <f>[2]Prevalence!J19</f>
        <v>2.1453756441551395E-3</v>
      </c>
      <c r="F24" s="81">
        <f t="shared" si="6"/>
        <v>1.9548200072649667E-3</v>
      </c>
      <c r="G24" s="90">
        <f>'[2]Self Suff. Calc'!F21</f>
        <v>0.87934961243151322</v>
      </c>
      <c r="H24" s="90">
        <f t="shared" si="2"/>
        <v>6.8758808630472665E-4</v>
      </c>
      <c r="I24" s="90">
        <f t="shared" si="3"/>
        <v>1.17289200435898E-3</v>
      </c>
      <c r="J24" s="91">
        <f t="shared" si="4"/>
        <v>1.8604800906637067E-3</v>
      </c>
      <c r="K24" s="80">
        <f t="shared" si="0"/>
        <v>1.8604800906637067E-3</v>
      </c>
      <c r="L24" s="81">
        <f t="shared" si="5"/>
        <v>1.7756967195571597E-3</v>
      </c>
    </row>
    <row r="25" spans="1:12" x14ac:dyDescent="0.25">
      <c r="A25" s="87" t="s">
        <v>64</v>
      </c>
      <c r="B25" s="88">
        <f>'[2]State Population'!I22</f>
        <v>30918</v>
      </c>
      <c r="C25" s="89">
        <f t="shared" si="1"/>
        <v>7.8374538733975659E-4</v>
      </c>
      <c r="D25" s="80">
        <f>'[2]Poverty-Uninsured Population'!E20</f>
        <v>5.538220060787905E-4</v>
      </c>
      <c r="E25" s="89">
        <f>[2]Prevalence!J20</f>
        <v>6.699213452671549E-4</v>
      </c>
      <c r="F25" s="81">
        <f t="shared" si="6"/>
        <v>6.9200356454694636E-4</v>
      </c>
      <c r="G25" s="90">
        <f>'[2]Self Suff. Calc'!F22</f>
        <v>0.87317183210723803</v>
      </c>
      <c r="H25" s="90">
        <f t="shared" si="2"/>
        <v>2.4169520811207859E-4</v>
      </c>
      <c r="I25" s="90">
        <f t="shared" si="3"/>
        <v>4.1520213872816783E-4</v>
      </c>
      <c r="J25" s="91">
        <f t="shared" si="4"/>
        <v>6.5689734684024645E-4</v>
      </c>
      <c r="K25" s="80">
        <f t="shared" si="0"/>
        <v>6.5689734684024645E-4</v>
      </c>
      <c r="L25" s="81">
        <f t="shared" si="5"/>
        <v>6.2696207808056058E-4</v>
      </c>
    </row>
    <row r="26" spans="1:12" x14ac:dyDescent="0.25">
      <c r="A26" s="94" t="s">
        <v>65</v>
      </c>
      <c r="B26" s="88">
        <f>'[2]State Population'!I23</f>
        <v>10241278</v>
      </c>
      <c r="C26" s="89">
        <f t="shared" si="1"/>
        <v>0.25960781399068916</v>
      </c>
      <c r="D26" s="80">
        <f>'[2]Poverty-Uninsured Population'!E21</f>
        <v>0.29395787989462685</v>
      </c>
      <c r="E26" s="89">
        <f>[2]Prevalence!J21</f>
        <v>0.31304131633667842</v>
      </c>
      <c r="F26" s="81">
        <f t="shared" si="6"/>
        <v>0.28059953423106831</v>
      </c>
      <c r="G26" s="90">
        <f>'[2]Self Suff. Calc'!F23</f>
        <v>1.200353491680896</v>
      </c>
      <c r="H26" s="90">
        <f t="shared" si="2"/>
        <v>0.13472745227131838</v>
      </c>
      <c r="I26" s="90">
        <f t="shared" si="3"/>
        <v>0.16835972053864098</v>
      </c>
      <c r="J26" s="91">
        <f t="shared" si="4"/>
        <v>0.30308717280995934</v>
      </c>
      <c r="K26" s="80">
        <f t="shared" si="0"/>
        <v>0.30308717280995934</v>
      </c>
      <c r="L26" s="81">
        <f t="shared" si="5"/>
        <v>0.28927527964381755</v>
      </c>
    </row>
    <row r="27" spans="1:12" x14ac:dyDescent="0.25">
      <c r="A27" s="87" t="s">
        <v>66</v>
      </c>
      <c r="B27" s="88">
        <f>'[2]State Population'!I24</f>
        <v>156492</v>
      </c>
      <c r="C27" s="89">
        <f t="shared" si="1"/>
        <v>3.9669410426150841E-3</v>
      </c>
      <c r="D27" s="80">
        <f>'[2]Poverty-Uninsured Population'!E22</f>
        <v>5.5183584528090681E-3</v>
      </c>
      <c r="E27" s="89">
        <f>[2]Prevalence!J22</f>
        <v>5.3412892143567493E-3</v>
      </c>
      <c r="F27" s="81">
        <f t="shared" si="6"/>
        <v>4.7072359000216116E-3</v>
      </c>
      <c r="G27" s="90">
        <f>'[2]Self Suff. Calc'!F24</f>
        <v>0.82438362788087205</v>
      </c>
      <c r="H27" s="90">
        <f t="shared" si="2"/>
        <v>1.5522272834203592E-3</v>
      </c>
      <c r="I27" s="90">
        <f t="shared" si="3"/>
        <v>2.8243415400129668E-3</v>
      </c>
      <c r="J27" s="91">
        <f t="shared" si="4"/>
        <v>4.3765688234333258E-3</v>
      </c>
      <c r="K27" s="80">
        <f t="shared" si="0"/>
        <v>4.3765688234333258E-3</v>
      </c>
      <c r="L27" s="81">
        <f t="shared" si="5"/>
        <v>4.177125539631176E-3</v>
      </c>
    </row>
    <row r="28" spans="1:12" x14ac:dyDescent="0.25">
      <c r="A28" s="87" t="s">
        <v>67</v>
      </c>
      <c r="B28" s="88">
        <f>'[2]State Population'!I25</f>
        <v>263604</v>
      </c>
      <c r="C28" s="89">
        <f t="shared" si="1"/>
        <v>6.6821404710624612E-3</v>
      </c>
      <c r="D28" s="80">
        <f>'[2]Poverty-Uninsured Population'!E23</f>
        <v>3.61207971839791E-3</v>
      </c>
      <c r="E28" s="89">
        <f>[2]Prevalence!J23</f>
        <v>3.1317240755808699E-3</v>
      </c>
      <c r="F28" s="81">
        <f t="shared" si="6"/>
        <v>5.0510389661667775E-3</v>
      </c>
      <c r="G28" s="90">
        <f>'[2]Self Suff. Calc'!F25</f>
        <v>1.528339256895364</v>
      </c>
      <c r="H28" s="90">
        <f t="shared" si="2"/>
        <v>3.0878804560403443E-3</v>
      </c>
      <c r="I28" s="90">
        <f t="shared" si="3"/>
        <v>3.0306233797000666E-3</v>
      </c>
      <c r="J28" s="91">
        <f t="shared" si="4"/>
        <v>6.1185038357404109E-3</v>
      </c>
      <c r="K28" s="80">
        <f t="shared" si="0"/>
        <v>6.1185038357404109E-3</v>
      </c>
      <c r="L28" s="81">
        <f t="shared" si="5"/>
        <v>5.8396793624630036E-3</v>
      </c>
    </row>
    <row r="29" spans="1:12" x14ac:dyDescent="0.25">
      <c r="A29" s="87" t="s">
        <v>68</v>
      </c>
      <c r="B29" s="88">
        <f>'[2]State Population'!I26</f>
        <v>18148</v>
      </c>
      <c r="C29" s="89">
        <f t="shared" si="1"/>
        <v>4.6003658999423965E-4</v>
      </c>
      <c r="D29" s="80">
        <f>'[2]Poverty-Uninsured Population'!E24</f>
        <v>4.7349784687463067E-4</v>
      </c>
      <c r="E29" s="89">
        <f>[2]Prevalence!J24</f>
        <v>4.2762860500858874E-4</v>
      </c>
      <c r="F29" s="81">
        <f t="shared" si="6"/>
        <v>4.5759337006122673E-4</v>
      </c>
      <c r="G29" s="90">
        <f>'[2]Self Suff. Calc'!F26</f>
        <v>0.81413093589657715</v>
      </c>
      <c r="H29" s="90">
        <f t="shared" si="2"/>
        <v>1.4901636745120612E-4</v>
      </c>
      <c r="I29" s="90">
        <f t="shared" si="3"/>
        <v>2.7455602203673601E-4</v>
      </c>
      <c r="J29" s="91">
        <f t="shared" si="4"/>
        <v>4.235723894879421E-4</v>
      </c>
      <c r="K29" s="80">
        <f t="shared" si="0"/>
        <v>4.235723894879421E-4</v>
      </c>
      <c r="L29" s="81">
        <f t="shared" si="5"/>
        <v>4.0426990123845383E-4</v>
      </c>
    </row>
    <row r="30" spans="1:12" x14ac:dyDescent="0.25">
      <c r="A30" s="87" t="s">
        <v>69</v>
      </c>
      <c r="B30" s="88">
        <f>'[2]State Population'!I27</f>
        <v>89134</v>
      </c>
      <c r="C30" s="89">
        <f t="shared" si="1"/>
        <v>2.2594721959745732E-3</v>
      </c>
      <c r="D30" s="80">
        <f>'[2]Poverty-Uninsured Population'!E25</f>
        <v>2.8815380794259154E-3</v>
      </c>
      <c r="E30" s="89">
        <f>[2]Prevalence!J25</f>
        <v>2.695054696682036E-3</v>
      </c>
      <c r="F30" s="81">
        <f t="shared" si="6"/>
        <v>2.5332084611514685E-3</v>
      </c>
      <c r="G30" s="90">
        <f>'[2]Self Suff. Calc'!F27</f>
        <v>0.94538031965732738</v>
      </c>
      <c r="H30" s="90">
        <f t="shared" si="2"/>
        <v>9.5793816990480873E-4</v>
      </c>
      <c r="I30" s="90">
        <f t="shared" si="3"/>
        <v>1.519925076690881E-3</v>
      </c>
      <c r="J30" s="91">
        <f t="shared" si="4"/>
        <v>2.4778632465956895E-3</v>
      </c>
      <c r="K30" s="80">
        <f t="shared" si="0"/>
        <v>2.4778632465956895E-3</v>
      </c>
      <c r="L30" s="81">
        <f t="shared" si="5"/>
        <v>2.3649452958787584E-3</v>
      </c>
    </row>
    <row r="31" spans="1:12" x14ac:dyDescent="0.25">
      <c r="A31" s="94" t="s">
        <v>70</v>
      </c>
      <c r="B31" s="88">
        <f>'[2]State Population'!I28</f>
        <v>274665</v>
      </c>
      <c r="C31" s="89">
        <f t="shared" si="1"/>
        <v>6.9625275507366009E-3</v>
      </c>
      <c r="D31" s="80">
        <f>'[2]Poverty-Uninsured Population'!E26</f>
        <v>1.0210261658854761E-2</v>
      </c>
      <c r="E31" s="89">
        <f>[2]Prevalence!J26</f>
        <v>1.0565048368140312E-2</v>
      </c>
      <c r="F31" s="81">
        <f t="shared" si="6"/>
        <v>8.6573519466527915E-3</v>
      </c>
      <c r="G31" s="90">
        <f>'[2]Self Suff. Calc'!F28</f>
        <v>0.7904697557059237</v>
      </c>
      <c r="H31" s="90">
        <f t="shared" si="2"/>
        <v>2.7373499513323341E-3</v>
      </c>
      <c r="I31" s="90">
        <f t="shared" si="3"/>
        <v>5.1944111679916747E-3</v>
      </c>
      <c r="J31" s="91">
        <f t="shared" si="4"/>
        <v>7.931761119324008E-3</v>
      </c>
      <c r="K31" s="80">
        <f t="shared" si="0"/>
        <v>7.931761119324008E-3</v>
      </c>
      <c r="L31" s="81">
        <f t="shared" si="5"/>
        <v>7.5703052510872094E-3</v>
      </c>
    </row>
    <row r="32" spans="1:12" x14ac:dyDescent="0.25">
      <c r="A32" s="95" t="s">
        <v>71</v>
      </c>
      <c r="B32" s="88">
        <f>'[2]State Population'!I29</f>
        <v>9580</v>
      </c>
      <c r="C32" s="89">
        <f t="shared" si="1"/>
        <v>2.4284497091386467E-4</v>
      </c>
      <c r="D32" s="80">
        <f>'[2]Poverty-Uninsured Population'!E27</f>
        <v>2.9856093008489236E-4</v>
      </c>
      <c r="E32" s="89">
        <f>[2]Prevalence!J27</f>
        <v>3.1371485399150169E-4</v>
      </c>
      <c r="F32" s="81">
        <f t="shared" si="6"/>
        <v>2.7373373528070038E-4</v>
      </c>
      <c r="G32" s="90">
        <f>'[2]Self Suff. Calc'!F29</f>
        <v>0.75616462607408685</v>
      </c>
      <c r="H32" s="90">
        <f t="shared" si="2"/>
        <v>8.2795107032957566E-5</v>
      </c>
      <c r="I32" s="90">
        <f t="shared" si="3"/>
        <v>1.6424024116842024E-4</v>
      </c>
      <c r="J32" s="91">
        <f t="shared" si="4"/>
        <v>2.4703534820137783E-4</v>
      </c>
      <c r="K32" s="80">
        <f t="shared" si="0"/>
        <v>2.4703534820137783E-4</v>
      </c>
      <c r="L32" s="81">
        <f t="shared" si="5"/>
        <v>2.3577777564895091E-4</v>
      </c>
    </row>
    <row r="33" spans="1:12" x14ac:dyDescent="0.25">
      <c r="A33" s="96" t="s">
        <v>72</v>
      </c>
      <c r="B33" s="88">
        <f>'[2]State Population'!I30</f>
        <v>13713</v>
      </c>
      <c r="C33" s="89">
        <f t="shared" si="1"/>
        <v>3.4761305700854137E-4</v>
      </c>
      <c r="D33" s="80">
        <f>'[2]Poverty-Uninsured Population'!E28</f>
        <v>3.9374165617908771E-4</v>
      </c>
      <c r="E33" s="89">
        <f>[2]Prevalence!J28</f>
        <v>3.2998824699394269E-4</v>
      </c>
      <c r="F33" s="81">
        <f t="shared" si="6"/>
        <v>3.579266747567855E-4</v>
      </c>
      <c r="G33" s="90">
        <f>'[2]Self Suff. Calc'!F30</f>
        <v>1.1682383373615322</v>
      </c>
      <c r="H33" s="90">
        <f t="shared" si="2"/>
        <v>1.6725746536608359E-4</v>
      </c>
      <c r="I33" s="90">
        <f t="shared" si="3"/>
        <v>2.147560048540713E-4</v>
      </c>
      <c r="J33" s="91">
        <f t="shared" si="4"/>
        <v>3.8201347022015486E-4</v>
      </c>
      <c r="K33" s="80">
        <f t="shared" si="0"/>
        <v>3.8201347022015486E-4</v>
      </c>
      <c r="L33" s="81">
        <f t="shared" si="5"/>
        <v>3.646048508127733E-4</v>
      </c>
    </row>
    <row r="34" spans="1:12" x14ac:dyDescent="0.25">
      <c r="A34" s="96" t="s">
        <v>73</v>
      </c>
      <c r="B34" s="88">
        <f>'[2]State Population'!I31</f>
        <v>442365</v>
      </c>
      <c r="C34" s="89">
        <f t="shared" si="1"/>
        <v>1.1213581999823773E-2</v>
      </c>
      <c r="D34" s="80">
        <f>'[2]Poverty-Uninsured Population'!E29</f>
        <v>1.2624261561300126E-2</v>
      </c>
      <c r="E34" s="89">
        <f>[2]Prevalence!J29</f>
        <v>1.1322665220142844E-2</v>
      </c>
      <c r="F34" s="81">
        <f t="shared" si="6"/>
        <v>1.1658602512330491E-2</v>
      </c>
      <c r="G34" s="90">
        <f>'[2]Self Suff. Calc'!F31</f>
        <v>1.1248452176754136</v>
      </c>
      <c r="H34" s="90">
        <f t="shared" si="2"/>
        <v>5.2456493123094056E-3</v>
      </c>
      <c r="I34" s="90">
        <f t="shared" si="3"/>
        <v>6.9951615073982941E-3</v>
      </c>
      <c r="J34" s="91">
        <f t="shared" si="4"/>
        <v>1.2240810819707699E-2</v>
      </c>
      <c r="K34" s="80">
        <f t="shared" si="0"/>
        <v>1.2240810819707699E-2</v>
      </c>
      <c r="L34" s="81">
        <f t="shared" si="5"/>
        <v>1.1682988561044301E-2</v>
      </c>
    </row>
    <row r="35" spans="1:12" x14ac:dyDescent="0.25">
      <c r="A35" s="96" t="s">
        <v>74</v>
      </c>
      <c r="B35" s="88">
        <f>'[2]State Population'!I32</f>
        <v>142408</v>
      </c>
      <c r="C35" s="89">
        <f t="shared" si="1"/>
        <v>3.6099234465450563E-3</v>
      </c>
      <c r="D35" s="80">
        <f>'[2]Poverty-Uninsured Population'!E30</f>
        <v>2.79531033754238E-3</v>
      </c>
      <c r="E35" s="89">
        <f>[2]Prevalence!J30</f>
        <v>2.4464334147002984E-3</v>
      </c>
      <c r="F35" s="81">
        <f t="shared" si="6"/>
        <v>3.1328415074753017E-3</v>
      </c>
      <c r="G35" s="90">
        <f>'[2]Self Suff. Calc'!F32</f>
        <v>1.1700839254084392</v>
      </c>
      <c r="H35" s="90">
        <f t="shared" si="2"/>
        <v>1.4662749954996773E-3</v>
      </c>
      <c r="I35" s="90">
        <f t="shared" si="3"/>
        <v>1.879704904485181E-3</v>
      </c>
      <c r="J35" s="91">
        <f t="shared" si="4"/>
        <v>3.3459798999848581E-3</v>
      </c>
      <c r="K35" s="80">
        <f t="shared" si="0"/>
        <v>3.3459798999848581E-3</v>
      </c>
      <c r="L35" s="81">
        <f t="shared" si="5"/>
        <v>3.1935012698726369E-3</v>
      </c>
    </row>
    <row r="36" spans="1:12" x14ac:dyDescent="0.25">
      <c r="A36" s="97" t="s">
        <v>75</v>
      </c>
      <c r="B36" s="88">
        <f>'[2]State Population'!I33</f>
        <v>98828</v>
      </c>
      <c r="C36" s="89">
        <f t="shared" si="1"/>
        <v>2.5052069713439895E-3</v>
      </c>
      <c r="D36" s="80">
        <f>'[2]Poverty-Uninsured Population'!E31</f>
        <v>2.0624945646686254E-3</v>
      </c>
      <c r="E36" s="89">
        <f>[2]Prevalence!J31</f>
        <v>1.855166802278275E-3</v>
      </c>
      <c r="F36" s="81">
        <f t="shared" si="6"/>
        <v>2.2423852155282376E-3</v>
      </c>
      <c r="G36" s="90">
        <f>'[2]Self Suff. Calc'!F33</f>
        <v>1.0255867504212226</v>
      </c>
      <c r="H36" s="90">
        <f t="shared" si="2"/>
        <v>9.199042265544792E-4</v>
      </c>
      <c r="I36" s="90">
        <f t="shared" si="3"/>
        <v>1.3454311293169426E-3</v>
      </c>
      <c r="J36" s="91">
        <f t="shared" si="4"/>
        <v>2.265335355871422E-3</v>
      </c>
      <c r="K36" s="80">
        <f t="shared" si="0"/>
        <v>2.265335355871422E-3</v>
      </c>
      <c r="L36" s="81">
        <f t="shared" si="5"/>
        <v>2.1621024488806722E-3</v>
      </c>
    </row>
    <row r="37" spans="1:12" x14ac:dyDescent="0.25">
      <c r="A37" s="87" t="s">
        <v>76</v>
      </c>
      <c r="B37" s="88">
        <f>'[2]State Population'!I34</f>
        <v>3194024</v>
      </c>
      <c r="C37" s="89">
        <f t="shared" si="1"/>
        <v>8.0965831459100801E-2</v>
      </c>
      <c r="D37" s="80">
        <f>'[2]Poverty-Uninsured Population'!E32</f>
        <v>6.6839651524951707E-2</v>
      </c>
      <c r="E37" s="89">
        <f>[2]Prevalence!J32</f>
        <v>6.4734653286321303E-2</v>
      </c>
      <c r="F37" s="81">
        <f t="shared" si="6"/>
        <v>7.3481741844300175E-2</v>
      </c>
      <c r="G37" s="90">
        <f>'[2]Self Suff. Calc'!F34</f>
        <v>1.337553376030113</v>
      </c>
      <c r="H37" s="90">
        <f t="shared" si="2"/>
        <v>3.931430075216677E-2</v>
      </c>
      <c r="I37" s="90">
        <f t="shared" si="3"/>
        <v>4.4089045106580106E-2</v>
      </c>
      <c r="J37" s="91">
        <f t="shared" si="4"/>
        <v>8.3403345858746869E-2</v>
      </c>
      <c r="K37" s="80">
        <f t="shared" si="0"/>
        <v>8.3403345858746869E-2</v>
      </c>
      <c r="L37" s="81">
        <f t="shared" si="5"/>
        <v>7.9602597407336551E-2</v>
      </c>
    </row>
    <row r="38" spans="1:12" x14ac:dyDescent="0.25">
      <c r="A38" s="87" t="s">
        <v>77</v>
      </c>
      <c r="B38" s="88">
        <f>'[2]State Population'!I35</f>
        <v>382837</v>
      </c>
      <c r="C38" s="89">
        <f t="shared" si="1"/>
        <v>9.7045970907882265E-3</v>
      </c>
      <c r="D38" s="80">
        <f>'[2]Poverty-Uninsured Population'!E33</f>
        <v>5.9071314035179208E-3</v>
      </c>
      <c r="E38" s="89">
        <f>[2]Prevalence!J33</f>
        <v>4.8621281981737633E-3</v>
      </c>
      <c r="F38" s="81">
        <f t="shared" si="6"/>
        <v>7.5968636060842424E-3</v>
      </c>
      <c r="G38" s="90">
        <f>'[2]Self Suff. Calc'!F35</f>
        <v>1.1366558778223337</v>
      </c>
      <c r="H38" s="90">
        <f t="shared" si="2"/>
        <v>3.4540078683480899E-3</v>
      </c>
      <c r="I38" s="90">
        <f t="shared" si="3"/>
        <v>4.5581181636505453E-3</v>
      </c>
      <c r="J38" s="91">
        <f t="shared" si="4"/>
        <v>8.0121260319986343E-3</v>
      </c>
      <c r="K38" s="80">
        <f t="shared" si="0"/>
        <v>8.0121260319986343E-3</v>
      </c>
      <c r="L38" s="81">
        <f t="shared" si="5"/>
        <v>7.6470078788228946E-3</v>
      </c>
    </row>
    <row r="39" spans="1:12" x14ac:dyDescent="0.25">
      <c r="A39" s="87" t="s">
        <v>78</v>
      </c>
      <c r="B39" s="88">
        <f>'[2]State Population'!I36</f>
        <v>19819</v>
      </c>
      <c r="C39" s="89">
        <f t="shared" si="1"/>
        <v>5.023950395137666E-4</v>
      </c>
      <c r="D39" s="80">
        <f>'[2]Poverty-Uninsured Population'!E34</f>
        <v>5.4094417075253745E-4</v>
      </c>
      <c r="E39" s="89">
        <f>[2]Prevalence!J34</f>
        <v>4.5023053973420127E-4</v>
      </c>
      <c r="F39" s="81">
        <f t="shared" si="6"/>
        <v>5.0352687892948477E-4</v>
      </c>
      <c r="G39" s="90">
        <f>'[2]Self Suff. Calc'!F36</f>
        <v>0.89442933035319716</v>
      </c>
      <c r="H39" s="90">
        <f t="shared" si="2"/>
        <v>1.8014768365429379E-4</v>
      </c>
      <c r="I39" s="90">
        <f t="shared" si="3"/>
        <v>3.0211612735769086E-4</v>
      </c>
      <c r="J39" s="91">
        <f t="shared" si="4"/>
        <v>4.8226381101198465E-4</v>
      </c>
      <c r="K39" s="80">
        <f t="shared" si="0"/>
        <v>4.8226381101198465E-4</v>
      </c>
      <c r="L39" s="81">
        <f t="shared" si="5"/>
        <v>4.6028671388233982E-4</v>
      </c>
    </row>
    <row r="40" spans="1:12" x14ac:dyDescent="0.25">
      <c r="A40" s="87" t="s">
        <v>79</v>
      </c>
      <c r="B40" s="88">
        <f>'[2]State Population'!I37</f>
        <v>2384783</v>
      </c>
      <c r="C40" s="89">
        <f t="shared" si="1"/>
        <v>6.0452250341427864E-2</v>
      </c>
      <c r="D40" s="80">
        <f>'[2]Poverty-Uninsured Population'!E35</f>
        <v>6.462675514235422E-2</v>
      </c>
      <c r="E40" s="89">
        <f>[2]Prevalence!J35</f>
        <v>6.3114546605189406E-2</v>
      </c>
      <c r="F40" s="81">
        <f t="shared" si="6"/>
        <v>6.2237061034458072E-2</v>
      </c>
      <c r="G40" s="90">
        <f>'[2]Self Suff. Calc'!F37</f>
        <v>1.0303831369247987</v>
      </c>
      <c r="H40" s="90">
        <f t="shared" si="2"/>
        <v>2.5651207272666027E-2</v>
      </c>
      <c r="I40" s="90">
        <f t="shared" si="3"/>
        <v>3.7342236620674839E-2</v>
      </c>
      <c r="J40" s="91">
        <f t="shared" si="4"/>
        <v>6.299344389334087E-2</v>
      </c>
      <c r="K40" s="80">
        <f t="shared" si="0"/>
        <v>6.299344389334087E-2</v>
      </c>
      <c r="L40" s="81">
        <f t="shared" si="5"/>
        <v>6.012278886312053E-2</v>
      </c>
    </row>
    <row r="41" spans="1:12" x14ac:dyDescent="0.25">
      <c r="A41" s="94" t="s">
        <v>80</v>
      </c>
      <c r="B41" s="88">
        <f>'[2]State Population'!I38</f>
        <v>1514770</v>
      </c>
      <c r="C41" s="89">
        <f t="shared" si="1"/>
        <v>3.8398149957327224E-2</v>
      </c>
      <c r="D41" s="80">
        <f>'[2]Poverty-Uninsured Population'!E36</f>
        <v>4.0078281172867776E-2</v>
      </c>
      <c r="E41" s="89">
        <f>[2]Prevalence!J36</f>
        <v>3.9238766838441373E-2</v>
      </c>
      <c r="F41" s="81">
        <f t="shared" si="6"/>
        <v>3.907031269821222E-2</v>
      </c>
      <c r="G41" s="90">
        <f>'[2]Self Suff. Calc'!F38</f>
        <v>0.97693049078750616</v>
      </c>
      <c r="H41" s="90">
        <f t="shared" si="2"/>
        <v>1.5267591903794321E-2</v>
      </c>
      <c r="I41" s="90">
        <f t="shared" si="3"/>
        <v>2.3442187618927333E-2</v>
      </c>
      <c r="J41" s="91">
        <f t="shared" si="4"/>
        <v>3.8709779522721657E-2</v>
      </c>
      <c r="K41" s="80">
        <f t="shared" si="0"/>
        <v>3.8709779522721657E-2</v>
      </c>
      <c r="L41" s="81">
        <f t="shared" si="5"/>
        <v>3.6945747959472454E-2</v>
      </c>
    </row>
    <row r="42" spans="1:12" x14ac:dyDescent="0.25">
      <c r="A42" s="87" t="s">
        <v>81</v>
      </c>
      <c r="B42" s="88">
        <f>'[2]State Population'!I39</f>
        <v>56854</v>
      </c>
      <c r="C42" s="89">
        <f t="shared" si="1"/>
        <v>1.4412012501395471E-3</v>
      </c>
      <c r="D42" s="80">
        <f>'[2]Poverty-Uninsured Population'!E37</f>
        <v>1.3654488937101508E-3</v>
      </c>
      <c r="E42" s="89">
        <f>[2]Prevalence!J37</f>
        <v>1.2846939698038151E-3</v>
      </c>
      <c r="F42" s="81">
        <f t="shared" si="6"/>
        <v>1.3871740871435818E-3</v>
      </c>
      <c r="G42" s="90">
        <f>'[2]Self Suff. Calc'!F39</f>
        <v>1.0977262403565604</v>
      </c>
      <c r="H42" s="90">
        <f t="shared" si="2"/>
        <v>6.0909495816006704E-4</v>
      </c>
      <c r="I42" s="90">
        <f t="shared" si="3"/>
        <v>8.3230445228614904E-4</v>
      </c>
      <c r="J42" s="91">
        <f t="shared" si="4"/>
        <v>1.441399410446216E-3</v>
      </c>
      <c r="K42" s="80">
        <f t="shared" si="0"/>
        <v>1.441399410446216E-3</v>
      </c>
      <c r="L42" s="81">
        <f t="shared" si="5"/>
        <v>1.3757138372751407E-3</v>
      </c>
    </row>
    <row r="43" spans="1:12" x14ac:dyDescent="0.25">
      <c r="A43" s="87" t="s">
        <v>82</v>
      </c>
      <c r="B43" s="88">
        <f>'[2]State Population'!I40</f>
        <v>2160256</v>
      </c>
      <c r="C43" s="89">
        <f t="shared" si="1"/>
        <v>5.4760679069572195E-2</v>
      </c>
      <c r="D43" s="80">
        <f>'[2]Poverty-Uninsured Population'!E38</f>
        <v>6.3426034448079441E-2</v>
      </c>
      <c r="E43" s="89">
        <f>[2]Prevalence!J38</f>
        <v>6.2496157671096647E-2</v>
      </c>
      <c r="F43" s="81">
        <f t="shared" si="6"/>
        <v>5.8907381403429257E-2</v>
      </c>
      <c r="G43" s="90">
        <f>'[2]Self Suff. Calc'!F40</f>
        <v>0.98125891902257356</v>
      </c>
      <c r="H43" s="90">
        <f t="shared" si="2"/>
        <v>2.312135735935178E-2</v>
      </c>
      <c r="I43" s="90">
        <f t="shared" si="3"/>
        <v>3.5344428842057553E-2</v>
      </c>
      <c r="J43" s="91">
        <f t="shared" si="4"/>
        <v>5.8465786201409332E-2</v>
      </c>
      <c r="K43" s="80">
        <f t="shared" si="0"/>
        <v>5.8465786201409332E-2</v>
      </c>
      <c r="L43" s="81">
        <f t="shared" si="5"/>
        <v>5.5801459679763091E-2</v>
      </c>
    </row>
    <row r="44" spans="1:12" x14ac:dyDescent="0.25">
      <c r="A44" s="87" t="s">
        <v>83</v>
      </c>
      <c r="B44" s="88">
        <f>'[2]State Population'!I41</f>
        <v>3316192</v>
      </c>
      <c r="C44" s="89">
        <f t="shared" si="1"/>
        <v>8.4062687868976069E-2</v>
      </c>
      <c r="D44" s="80">
        <f>'[2]Poverty-Uninsured Population'!E39</f>
        <v>7.5567193429765811E-2</v>
      </c>
      <c r="E44" s="89">
        <f>[2]Prevalence!J39</f>
        <v>7.6576258927764221E-2</v>
      </c>
      <c r="F44" s="81">
        <f t="shared" si="6"/>
        <v>8.0016753748970632E-2</v>
      </c>
      <c r="G44" s="90">
        <f>'[2]Self Suff. Calc'!F41</f>
        <v>1.1438410045138312</v>
      </c>
      <c r="H44" s="90">
        <f t="shared" si="2"/>
        <v>3.6610577594463373E-2</v>
      </c>
      <c r="I44" s="90">
        <f t="shared" si="3"/>
        <v>4.801005224938238E-2</v>
      </c>
      <c r="J44" s="91">
        <f t="shared" si="4"/>
        <v>8.4620629843845746E-2</v>
      </c>
      <c r="K44" s="80">
        <f t="shared" si="0"/>
        <v>8.4620629843845746E-2</v>
      </c>
      <c r="L44" s="81">
        <f t="shared" si="5"/>
        <v>8.0764408914998767E-2</v>
      </c>
    </row>
    <row r="45" spans="1:12" x14ac:dyDescent="0.25">
      <c r="A45" s="87" t="s">
        <v>84</v>
      </c>
      <c r="B45" s="88">
        <f>'[2]State Population'!I42</f>
        <v>874228</v>
      </c>
      <c r="C45" s="89">
        <f t="shared" si="1"/>
        <v>2.2160947101470364E-2</v>
      </c>
      <c r="D45" s="80">
        <f>'[2]Poverty-Uninsured Population'!E40</f>
        <v>1.739648934736138E-2</v>
      </c>
      <c r="E45" s="89">
        <f>[2]Prevalence!J40</f>
        <v>1.531959135702016E-2</v>
      </c>
      <c r="F45" s="81">
        <f t="shared" si="6"/>
        <v>1.9363338626347631E-2</v>
      </c>
      <c r="G45" s="90">
        <f>'[2]Self Suff. Calc'!F42</f>
        <v>1.3602646262059919</v>
      </c>
      <c r="H45" s="90">
        <f t="shared" si="2"/>
        <v>1.0535705831467523E-2</v>
      </c>
      <c r="I45" s="90">
        <f t="shared" si="3"/>
        <v>1.1618003175808578E-2</v>
      </c>
      <c r="J45" s="91">
        <f t="shared" si="4"/>
        <v>2.21537090072761E-2</v>
      </c>
      <c r="K45" s="80">
        <f t="shared" si="0"/>
        <v>2.21537090072761E-2</v>
      </c>
      <c r="L45" s="81">
        <f t="shared" si="5"/>
        <v>2.1144149086922269E-2</v>
      </c>
    </row>
    <row r="46" spans="1:12" x14ac:dyDescent="0.25">
      <c r="A46" s="94" t="s">
        <v>85</v>
      </c>
      <c r="B46" s="88">
        <f>'[2]State Population'!I43</f>
        <v>746868</v>
      </c>
      <c r="C46" s="89">
        <f t="shared" si="1"/>
        <v>1.8932477843058067E-2</v>
      </c>
      <c r="D46" s="80">
        <f>'[2]Poverty-Uninsured Population'!E41</f>
        <v>2.1370428491611106E-2</v>
      </c>
      <c r="E46" s="89">
        <f>[2]Prevalence!J41</f>
        <v>2.2578428713497876E-2</v>
      </c>
      <c r="F46" s="81">
        <f t="shared" si="6"/>
        <v>2.0393053211711941E-2</v>
      </c>
      <c r="G46" s="90">
        <f>'[2]Self Suff. Calc'!F43</f>
        <v>0.9076270674365593</v>
      </c>
      <c r="H46" s="90">
        <f t="shared" si="2"/>
        <v>7.4037148330495274E-3</v>
      </c>
      <c r="I46" s="90">
        <f t="shared" si="3"/>
        <v>1.2235831927027164E-2</v>
      </c>
      <c r="J46" s="91">
        <f t="shared" si="4"/>
        <v>1.963954676007669E-2</v>
      </c>
      <c r="K46" s="80">
        <f t="shared" si="0"/>
        <v>1.963954676007669E-2</v>
      </c>
      <c r="L46" s="81">
        <f t="shared" si="5"/>
        <v>1.8744558961131766E-2</v>
      </c>
    </row>
    <row r="47" spans="1:12" x14ac:dyDescent="0.25">
      <c r="A47" s="87" t="s">
        <v>86</v>
      </c>
      <c r="B47" s="88">
        <f>'[2]State Population'!I44</f>
        <v>280101</v>
      </c>
      <c r="C47" s="89">
        <f t="shared" si="1"/>
        <v>7.1003255947749899E-3</v>
      </c>
      <c r="D47" s="80">
        <f>'[2]Poverty-Uninsured Population'!E42</f>
        <v>6.1020544680401223E-3</v>
      </c>
      <c r="E47" s="89">
        <f>[2]Prevalence!J42</f>
        <v>6.1251243106409912E-3</v>
      </c>
      <c r="F47" s="81">
        <f t="shared" si="6"/>
        <v>6.6058039999277304E-3</v>
      </c>
      <c r="G47" s="90">
        <f>'[2]Self Suff. Calc'!F44</f>
        <v>1.0711595570220553</v>
      </c>
      <c r="H47" s="90">
        <f t="shared" si="2"/>
        <v>2.8303480345348436E-3</v>
      </c>
      <c r="I47" s="90">
        <f t="shared" si="3"/>
        <v>3.9634823999566381E-3</v>
      </c>
      <c r="J47" s="91">
        <f t="shared" si="4"/>
        <v>6.7938304344914817E-3</v>
      </c>
      <c r="K47" s="80">
        <f t="shared" si="0"/>
        <v>6.7938304344914817E-3</v>
      </c>
      <c r="L47" s="81">
        <f t="shared" si="5"/>
        <v>6.4842308586331018E-3</v>
      </c>
    </row>
    <row r="48" spans="1:12" x14ac:dyDescent="0.25">
      <c r="A48" s="87" t="s">
        <v>87</v>
      </c>
      <c r="B48" s="88">
        <f>'[2]State Population'!I45</f>
        <v>770203</v>
      </c>
      <c r="C48" s="89">
        <f t="shared" si="1"/>
        <v>1.9524000535779885E-2</v>
      </c>
      <c r="D48" s="80">
        <f>'[2]Poverty-Uninsured Population'!E43</f>
        <v>1.0956256571003187E-2</v>
      </c>
      <c r="E48" s="89">
        <f>[2]Prevalence!J43</f>
        <v>8.9467498417864569E-3</v>
      </c>
      <c r="F48" s="81">
        <f t="shared" si="6"/>
        <v>1.4838227207548189E-2</v>
      </c>
      <c r="G48" s="90">
        <f>'[2]Self Suff. Calc'!F45</f>
        <v>1.4824280019632914</v>
      </c>
      <c r="H48" s="90">
        <f t="shared" si="2"/>
        <v>8.7986414047852048E-3</v>
      </c>
      <c r="I48" s="90">
        <f t="shared" si="3"/>
        <v>8.9029363245289126E-3</v>
      </c>
      <c r="J48" s="91">
        <f t="shared" si="4"/>
        <v>1.7701577729314119E-2</v>
      </c>
      <c r="K48" s="80">
        <f t="shared" si="0"/>
        <v>1.7701577729314119E-2</v>
      </c>
      <c r="L48" s="81">
        <f t="shared" si="5"/>
        <v>1.6894904526345077E-2</v>
      </c>
    </row>
    <row r="49" spans="1:12" x14ac:dyDescent="0.25">
      <c r="A49" s="87" t="s">
        <v>88</v>
      </c>
      <c r="B49" s="88">
        <f>'[2]State Population'!I46</f>
        <v>450663</v>
      </c>
      <c r="C49" s="89">
        <f t="shared" si="1"/>
        <v>1.1423929345193632E-2</v>
      </c>
      <c r="D49" s="80">
        <f>'[2]Poverty-Uninsured Population'!E44</f>
        <v>1.1537961640144314E-2</v>
      </c>
      <c r="E49" s="89">
        <f>[2]Prevalence!J44</f>
        <v>1.1839797486664859E-2</v>
      </c>
      <c r="F49" s="81">
        <f t="shared" si="6"/>
        <v>1.1541312661973082E-2</v>
      </c>
      <c r="G49" s="90">
        <f>'[2]Self Suff. Calc'!F46</f>
        <v>1.1150494015147712</v>
      </c>
      <c r="H49" s="90">
        <f t="shared" si="2"/>
        <v>5.1476535105711742E-3</v>
      </c>
      <c r="I49" s="90">
        <f t="shared" si="3"/>
        <v>6.9247875971838492E-3</v>
      </c>
      <c r="J49" s="91">
        <f t="shared" si="4"/>
        <v>1.2072441107755023E-2</v>
      </c>
      <c r="K49" s="80">
        <f t="shared" si="0"/>
        <v>1.2072441107755023E-2</v>
      </c>
      <c r="L49" s="81">
        <f t="shared" si="5"/>
        <v>1.1522291573913148E-2</v>
      </c>
    </row>
    <row r="50" spans="1:12" x14ac:dyDescent="0.25">
      <c r="A50" s="87" t="s">
        <v>89</v>
      </c>
      <c r="B50" s="88">
        <f>'[2]State Population'!I47</f>
        <v>1938180</v>
      </c>
      <c r="C50" s="89">
        <f t="shared" si="1"/>
        <v>4.913123859351088E-2</v>
      </c>
      <c r="D50" s="80">
        <f>'[2]Poverty-Uninsured Population'!E45</f>
        <v>3.1645280772228501E-2</v>
      </c>
      <c r="E50" s="89">
        <f>[2]Prevalence!J45</f>
        <v>2.6882741162643522E-2</v>
      </c>
      <c r="F50" s="81">
        <f t="shared" si="6"/>
        <v>3.9435751760952695E-2</v>
      </c>
      <c r="G50" s="90">
        <f>'[2]Self Suff. Calc'!F47</f>
        <v>1.3549209654156584</v>
      </c>
      <c r="H50" s="90">
        <f t="shared" si="2"/>
        <v>2.1372930739136913E-2</v>
      </c>
      <c r="I50" s="90">
        <f t="shared" si="3"/>
        <v>2.3661451056571615E-2</v>
      </c>
      <c r="J50" s="91">
        <f t="shared" si="4"/>
        <v>4.5034381795708525E-2</v>
      </c>
      <c r="K50" s="80">
        <f t="shared" si="0"/>
        <v>4.5034381795708525E-2</v>
      </c>
      <c r="L50" s="81">
        <f t="shared" si="5"/>
        <v>4.2982133710120364E-2</v>
      </c>
    </row>
    <row r="51" spans="1:12" x14ac:dyDescent="0.25">
      <c r="A51" s="94" t="s">
        <v>90</v>
      </c>
      <c r="B51" s="88">
        <f>'[2]State Population'!I48</f>
        <v>276603</v>
      </c>
      <c r="C51" s="89">
        <f t="shared" si="1"/>
        <v>7.011654226480972E-3</v>
      </c>
      <c r="D51" s="80">
        <f>'[2]Poverty-Uninsured Population'!E46</f>
        <v>6.1188030915534956E-3</v>
      </c>
      <c r="E51" s="89">
        <f>[2]Prevalence!J46</f>
        <v>6.0021697857336586E-3</v>
      </c>
      <c r="F51" s="81">
        <f t="shared" si="6"/>
        <v>6.5419019978532663E-3</v>
      </c>
      <c r="G51" s="90">
        <f>'[2]Self Suff. Calc'!F48</f>
        <v>1.2510658669016386</v>
      </c>
      <c r="H51" s="90">
        <f t="shared" si="2"/>
        <v>3.2737401176519431E-3</v>
      </c>
      <c r="I51" s="90">
        <f t="shared" si="3"/>
        <v>3.9251411987119593E-3</v>
      </c>
      <c r="J51" s="91">
        <f t="shared" si="4"/>
        <v>7.1988813163639028E-3</v>
      </c>
      <c r="K51" s="80">
        <f t="shared" si="0"/>
        <v>7.1988813163639028E-3</v>
      </c>
      <c r="L51" s="81">
        <f t="shared" si="5"/>
        <v>6.8708232902339192E-3</v>
      </c>
    </row>
    <row r="52" spans="1:12" x14ac:dyDescent="0.25">
      <c r="A52" s="87" t="s">
        <v>91</v>
      </c>
      <c r="B52" s="88">
        <f>'[2]State Population'!I49</f>
        <v>178605</v>
      </c>
      <c r="C52" s="89">
        <f t="shared" si="1"/>
        <v>4.5274870595063462E-3</v>
      </c>
      <c r="D52" s="80">
        <f>'[2]Poverty-Uninsured Population'!E47</f>
        <v>5.3274321309387685E-3</v>
      </c>
      <c r="E52" s="89">
        <f>[2]Prevalence!J47</f>
        <v>5.4552029653738357E-3</v>
      </c>
      <c r="F52" s="81">
        <f t="shared" si="6"/>
        <v>4.9530137621095708E-3</v>
      </c>
      <c r="G52" s="90">
        <f>'[2]Self Suff. Calc'!F49</f>
        <v>0.91706547254023674</v>
      </c>
      <c r="H52" s="90">
        <f t="shared" si="2"/>
        <v>1.8168951624989238E-3</v>
      </c>
      <c r="I52" s="90">
        <f t="shared" si="3"/>
        <v>2.9718082572657424E-3</v>
      </c>
      <c r="J52" s="91">
        <f t="shared" si="4"/>
        <v>4.7887034197646658E-3</v>
      </c>
      <c r="K52" s="80">
        <f t="shared" si="0"/>
        <v>4.7887034197646658E-3</v>
      </c>
      <c r="L52" s="81">
        <f t="shared" si="5"/>
        <v>4.5704788758985388E-3</v>
      </c>
    </row>
    <row r="53" spans="1:12" x14ac:dyDescent="0.25">
      <c r="A53" s="87" t="s">
        <v>92</v>
      </c>
      <c r="B53" s="88">
        <f>'[2]State Population'!I50</f>
        <v>3207</v>
      </c>
      <c r="C53" s="89">
        <f t="shared" si="1"/>
        <v>8.1294762183795825E-5</v>
      </c>
      <c r="D53" s="80">
        <f>'[2]Poverty-Uninsured Population'!E48</f>
        <v>8.4040130661900274E-5</v>
      </c>
      <c r="E53" s="89">
        <f>[2]Prevalence!J48</f>
        <v>7.142211373293554E-5</v>
      </c>
      <c r="F53" s="81">
        <f t="shared" si="6"/>
        <v>8.0143843037055104E-5</v>
      </c>
      <c r="G53" s="90">
        <f>'[2]Self Suff. Calc'!F50</f>
        <v>0.85961072192666421</v>
      </c>
      <c r="H53" s="90">
        <f t="shared" si="2"/>
        <v>2.7557002708424082E-5</v>
      </c>
      <c r="I53" s="90">
        <f t="shared" si="3"/>
        <v>4.8086305822233064E-5</v>
      </c>
      <c r="J53" s="91">
        <f t="shared" si="4"/>
        <v>7.5643308530657153E-5</v>
      </c>
      <c r="K53" s="80">
        <f t="shared" si="0"/>
        <v>7.5643308530657153E-5</v>
      </c>
      <c r="L53" s="81">
        <f t="shared" si="5"/>
        <v>7.2196190374937546E-5</v>
      </c>
    </row>
    <row r="54" spans="1:12" x14ac:dyDescent="0.25">
      <c r="A54" s="87" t="s">
        <v>93</v>
      </c>
      <c r="B54" s="88">
        <f>'[2]State Population'!I51</f>
        <v>44688</v>
      </c>
      <c r="C54" s="89">
        <f t="shared" si="1"/>
        <v>1.1328033465760735E-3</v>
      </c>
      <c r="D54" s="80">
        <f>'[2]Poverty-Uninsured Population'!E49</f>
        <v>1.4513238488340194E-3</v>
      </c>
      <c r="E54" s="89">
        <f>[2]Prevalence!J49</f>
        <v>1.3986077208209022E-3</v>
      </c>
      <c r="F54" s="81">
        <f t="shared" si="6"/>
        <v>1.2815203721024231E-3</v>
      </c>
      <c r="G54" s="90">
        <f>'[2]Self Suff. Calc'!F51</f>
        <v>0.81340444934339518</v>
      </c>
      <c r="H54" s="90">
        <f t="shared" si="2"/>
        <v>4.1695774903692572E-4</v>
      </c>
      <c r="I54" s="90">
        <f t="shared" si="3"/>
        <v>7.6891222326145377E-4</v>
      </c>
      <c r="J54" s="91">
        <f t="shared" si="4"/>
        <v>1.1858699722983794E-3</v>
      </c>
      <c r="K54" s="80">
        <f t="shared" si="0"/>
        <v>1.1858699722983794E-3</v>
      </c>
      <c r="L54" s="81">
        <f t="shared" si="5"/>
        <v>1.1318290532635422E-3</v>
      </c>
    </row>
    <row r="55" spans="1:12" x14ac:dyDescent="0.25">
      <c r="A55" s="87" t="s">
        <v>94</v>
      </c>
      <c r="B55" s="88">
        <f>'[2]State Population'!I52</f>
        <v>436023</v>
      </c>
      <c r="C55" s="89">
        <f t="shared" si="1"/>
        <v>1.1052817615112318E-2</v>
      </c>
      <c r="D55" s="80">
        <f>'[2]Poverty-Uninsured Population'!E50</f>
        <v>8.4932137472436518E-3</v>
      </c>
      <c r="E55" s="89">
        <f>[2]Prevalence!J50</f>
        <v>7.7280535213814306E-3</v>
      </c>
      <c r="F55" s="81">
        <f t="shared" si="6"/>
        <v>9.6199836360055403E-3</v>
      </c>
      <c r="G55" s="90">
        <f>'[2]Self Suff. Calc'!F52</f>
        <v>1.0682128357610661</v>
      </c>
      <c r="H55" s="90">
        <f t="shared" si="2"/>
        <v>4.1104759999170118E-3</v>
      </c>
      <c r="I55" s="90">
        <f t="shared" si="3"/>
        <v>5.7719901816033238E-3</v>
      </c>
      <c r="J55" s="91">
        <f t="shared" si="4"/>
        <v>9.8824661815203364E-3</v>
      </c>
      <c r="K55" s="80">
        <f t="shared" si="0"/>
        <v>9.8824661815203364E-3</v>
      </c>
      <c r="L55" s="81">
        <f t="shared" si="5"/>
        <v>9.4321153275013416E-3</v>
      </c>
    </row>
    <row r="56" spans="1:12" x14ac:dyDescent="0.25">
      <c r="A56" s="94" t="s">
        <v>95</v>
      </c>
      <c r="B56" s="88">
        <f>'[2]State Population'!I53</f>
        <v>505120</v>
      </c>
      <c r="C56" s="89">
        <f t="shared" si="1"/>
        <v>1.2804368654280932E-2</v>
      </c>
      <c r="D56" s="80">
        <f>'[2]Poverty-Uninsured Population'!E51</f>
        <v>1.061786359290811E-2</v>
      </c>
      <c r="E56" s="89">
        <f>[2]Prevalence!J51</f>
        <v>8.1846126028388023E-3</v>
      </c>
      <c r="F56" s="81">
        <f t="shared" si="6"/>
        <v>1.122446592558066E-2</v>
      </c>
      <c r="G56" s="90">
        <f>'[2]Self Suff. Calc'!F53</f>
        <v>1.0979405459192104</v>
      </c>
      <c r="H56" s="90">
        <f t="shared" si="2"/>
        <v>4.9295184983934419E-3</v>
      </c>
      <c r="I56" s="90">
        <f t="shared" si="3"/>
        <v>6.7346795553483961E-3</v>
      </c>
      <c r="J56" s="91">
        <f t="shared" si="4"/>
        <v>1.1664198053741838E-2</v>
      </c>
      <c r="K56" s="80">
        <f t="shared" si="0"/>
        <v>1.1664198053741838E-2</v>
      </c>
      <c r="L56" s="81">
        <f t="shared" si="5"/>
        <v>1.1132652439675166E-2</v>
      </c>
    </row>
    <row r="57" spans="1:12" x14ac:dyDescent="0.25">
      <c r="A57" s="87" t="s">
        <v>96</v>
      </c>
      <c r="B57" s="88">
        <f>'[2]State Population'!I54</f>
        <v>548057</v>
      </c>
      <c r="C57" s="89">
        <f t="shared" si="1"/>
        <v>1.3892785618386213E-2</v>
      </c>
      <c r="D57" s="80">
        <f>'[2]Poverty-Uninsured Population'!E52</f>
        <v>1.7060357682413062E-2</v>
      </c>
      <c r="E57" s="89">
        <f>[2]Prevalence!J52</f>
        <v>1.6211915739987343E-2</v>
      </c>
      <c r="F57" s="81">
        <f t="shared" si="6"/>
        <v>1.5306883261914492E-2</v>
      </c>
      <c r="G57" s="90">
        <f>'[2]Self Suff. Calc'!F54</f>
        <v>0.87613999467311376</v>
      </c>
      <c r="H57" s="90">
        <f t="shared" si="2"/>
        <v>5.3643890478222954E-3</v>
      </c>
      <c r="I57" s="90">
        <f t="shared" si="3"/>
        <v>9.1841299571486946E-3</v>
      </c>
      <c r="J57" s="91">
        <f t="shared" si="4"/>
        <v>1.454851900497099E-2</v>
      </c>
      <c r="K57" s="80">
        <f t="shared" si="0"/>
        <v>1.454851900497099E-2</v>
      </c>
      <c r="L57" s="81">
        <f t="shared" si="5"/>
        <v>1.3885532880024564E-2</v>
      </c>
    </row>
    <row r="58" spans="1:12" x14ac:dyDescent="0.25">
      <c r="A58" s="23" t="s">
        <v>103</v>
      </c>
      <c r="B58" s="88">
        <f>'[2]State Population'!I55</f>
        <v>96956</v>
      </c>
      <c r="C58" s="98">
        <f t="shared" si="1"/>
        <v>2.4577533402844113E-3</v>
      </c>
      <c r="D58" s="80">
        <f>'[2]Poverty-Uninsured Population'!E53</f>
        <v>5.4993805852357261E-3</v>
      </c>
      <c r="E58" s="98">
        <f>[2]Prevalence!J53</f>
        <v>3.0295633306211011E-3</v>
      </c>
      <c r="F58" s="46">
        <f t="shared" si="6"/>
        <v>3.4846035118371436E-3</v>
      </c>
      <c r="G58" s="99">
        <f>'[2]Self Suff. Calc'!F55</f>
        <v>0.84375588693571013</v>
      </c>
      <c r="H58" s="90">
        <f t="shared" si="2"/>
        <v>1.1760618906997758E-3</v>
      </c>
      <c r="I58" s="90">
        <f t="shared" si="3"/>
        <v>2.0907621071022862E-3</v>
      </c>
      <c r="J58" s="91">
        <f t="shared" si="4"/>
        <v>3.2668239978020618E-3</v>
      </c>
      <c r="K58" s="100">
        <f t="shared" si="0"/>
        <v>3.2668239978020618E-3</v>
      </c>
      <c r="L58" s="46">
        <f t="shared" si="5"/>
        <v>3.117952557180185E-3</v>
      </c>
    </row>
    <row r="59" spans="1:12" x14ac:dyDescent="0.25">
      <c r="A59" s="87" t="s">
        <v>97</v>
      </c>
      <c r="B59" s="88">
        <f>'[2]State Population'!I56</f>
        <v>63995</v>
      </c>
      <c r="C59" s="89">
        <f t="shared" si="1"/>
        <v>1.6222196152017505E-3</v>
      </c>
      <c r="D59" s="80">
        <f>'[2]Poverty-Uninsured Population'!E54</f>
        <v>2.0916832362620624E-3</v>
      </c>
      <c r="E59" s="89">
        <f>[2]Prevalence!J54</f>
        <v>2.0911310008136699E-3</v>
      </c>
      <c r="F59" s="81">
        <f t="shared" si="6"/>
        <v>1.8568409786422278E-3</v>
      </c>
      <c r="G59" s="90">
        <f>'[2]Self Suff. Calc'!F56</f>
        <v>0.8193124167320136</v>
      </c>
      <c r="H59" s="90">
        <f t="shared" si="2"/>
        <v>6.0853314787936042E-4</v>
      </c>
      <c r="I59" s="90">
        <f t="shared" si="3"/>
        <v>1.1141045871853367E-3</v>
      </c>
      <c r="J59" s="91">
        <f t="shared" si="4"/>
        <v>1.722637735064697E-3</v>
      </c>
      <c r="K59" s="80">
        <f t="shared" si="0"/>
        <v>1.722637735064697E-3</v>
      </c>
      <c r="L59" s="81">
        <f t="shared" si="5"/>
        <v>1.6441359359285238E-3</v>
      </c>
    </row>
    <row r="60" spans="1:12" x14ac:dyDescent="0.25">
      <c r="A60" s="94" t="s">
        <v>98</v>
      </c>
      <c r="B60" s="88">
        <f>'[2]State Population'!I57</f>
        <v>13628</v>
      </c>
      <c r="C60" s="89">
        <f t="shared" si="1"/>
        <v>3.4545837824782335E-4</v>
      </c>
      <c r="D60" s="80">
        <f>'[2]Poverty-Uninsured Population'!E55</f>
        <v>4.2393413683119161E-4</v>
      </c>
      <c r="E60" s="89">
        <f>[2]Prevalence!J55</f>
        <v>4.3576530150980927E-4</v>
      </c>
      <c r="F60" s="81">
        <f t="shared" si="6"/>
        <v>3.8706249047523104E-4</v>
      </c>
      <c r="G60" s="90">
        <f>'[2]Self Suff. Calc'!F57</f>
        <v>0.8785812666685342</v>
      </c>
      <c r="H60" s="90">
        <f t="shared" si="2"/>
        <v>1.3602634126464239E-4</v>
      </c>
      <c r="I60" s="90">
        <f t="shared" si="3"/>
        <v>2.3223749428513861E-4</v>
      </c>
      <c r="J60" s="91">
        <f t="shared" si="4"/>
        <v>3.6826383554978102E-4</v>
      </c>
      <c r="K60" s="80">
        <f t="shared" si="0"/>
        <v>3.6826383554978102E-4</v>
      </c>
      <c r="L60" s="81">
        <f t="shared" si="5"/>
        <v>3.5148179655284712E-4</v>
      </c>
    </row>
    <row r="61" spans="1:12" x14ac:dyDescent="0.25">
      <c r="A61" s="87" t="s">
        <v>99</v>
      </c>
      <c r="B61" s="88">
        <f>'[2]State Population'!I58</f>
        <v>471842</v>
      </c>
      <c r="C61" s="89">
        <f t="shared" si="1"/>
        <v>1.1960799244878886E-2</v>
      </c>
      <c r="D61" s="80">
        <f>'[2]Poverty-Uninsured Population'!E56</f>
        <v>1.8031790923897655E-2</v>
      </c>
      <c r="E61" s="89">
        <f>[2]Prevalence!J56</f>
        <v>1.9302052255673087E-2</v>
      </c>
      <c r="F61" s="81">
        <f t="shared" si="6"/>
        <v>1.5250347350743355E-2</v>
      </c>
      <c r="G61" s="90">
        <f>'[2]Self Suff. Calc'!F58</f>
        <v>0.75694439383253287</v>
      </c>
      <c r="H61" s="90">
        <f t="shared" si="2"/>
        <v>4.6174659724576008E-3</v>
      </c>
      <c r="I61" s="90">
        <f t="shared" si="3"/>
        <v>9.1502084104460122E-3</v>
      </c>
      <c r="J61" s="91">
        <f t="shared" si="4"/>
        <v>1.3767674382903612E-2</v>
      </c>
      <c r="K61" s="80">
        <f t="shared" si="0"/>
        <v>1.3767674382903612E-2</v>
      </c>
      <c r="L61" s="81">
        <f t="shared" si="5"/>
        <v>1.3140271890215069E-2</v>
      </c>
    </row>
    <row r="62" spans="1:12" x14ac:dyDescent="0.25">
      <c r="A62" s="87" t="s">
        <v>100</v>
      </c>
      <c r="B62" s="88">
        <f>'[2]State Population'!I59</f>
        <v>54707</v>
      </c>
      <c r="C62" s="89">
        <f t="shared" si="1"/>
        <v>1.3867765995599995E-3</v>
      </c>
      <c r="D62" s="80">
        <f>'[2]Poverty-Uninsured Population'!E57</f>
        <v>1.2725264578328792E-3</v>
      </c>
      <c r="E62" s="89">
        <f>[2]Prevalence!J57</f>
        <v>1.2367778681855166E-3</v>
      </c>
      <c r="F62" s="81">
        <f t="shared" si="6"/>
        <v>1.3225018107669668E-3</v>
      </c>
      <c r="G62" s="90">
        <f>'[2]Self Suff. Calc'!F59</f>
        <v>0.91835046545152221</v>
      </c>
      <c r="H62" s="90">
        <f t="shared" si="2"/>
        <v>4.8580806139132996E-4</v>
      </c>
      <c r="I62" s="90">
        <f t="shared" si="3"/>
        <v>7.9350108646018011E-4</v>
      </c>
      <c r="J62" s="91">
        <f t="shared" si="4"/>
        <v>1.2793091478515101E-3</v>
      </c>
      <c r="K62" s="80">
        <f t="shared" si="0"/>
        <v>1.2793091478515101E-3</v>
      </c>
      <c r="L62" s="81">
        <f t="shared" si="5"/>
        <v>1.2210101406293465E-3</v>
      </c>
    </row>
    <row r="63" spans="1:12" x14ac:dyDescent="0.25">
      <c r="A63" s="87" t="s">
        <v>101</v>
      </c>
      <c r="B63" s="88">
        <f>'[2]State Population'!I60</f>
        <v>857386</v>
      </c>
      <c r="C63" s="89">
        <f t="shared" si="1"/>
        <v>2.173401651690551E-2</v>
      </c>
      <c r="D63" s="80">
        <f>'[2]Poverty-Uninsured Population'!E58</f>
        <v>1.701289826752218E-2</v>
      </c>
      <c r="E63" s="89">
        <f>[2]Prevalence!J58</f>
        <v>1.5963294458005605E-2</v>
      </c>
      <c r="F63" s="81">
        <f t="shared" si="6"/>
        <v>1.9163536630310528E-2</v>
      </c>
      <c r="G63" s="90">
        <f>'[2]Self Suff. Calc'!F60</f>
        <v>1.184955331763383</v>
      </c>
      <c r="H63" s="90">
        <f t="shared" si="2"/>
        <v>9.0831739622117408E-3</v>
      </c>
      <c r="I63" s="90">
        <f t="shared" si="3"/>
        <v>1.1498121978186317E-2</v>
      </c>
      <c r="J63" s="91">
        <f t="shared" si="4"/>
        <v>2.0581295940398057E-2</v>
      </c>
      <c r="K63" s="80">
        <f t="shared" si="0"/>
        <v>2.0581295940398057E-2</v>
      </c>
      <c r="L63" s="81">
        <f t="shared" si="5"/>
        <v>1.9643391976617429E-2</v>
      </c>
    </row>
    <row r="64" spans="1:12" x14ac:dyDescent="0.25">
      <c r="A64" s="87" t="s">
        <v>102</v>
      </c>
      <c r="B64" s="88">
        <f>'[2]State Population'!I61</f>
        <v>218896</v>
      </c>
      <c r="C64" s="89">
        <f t="shared" si="1"/>
        <v>5.5488301412485721E-3</v>
      </c>
      <c r="D64" s="80">
        <f>'[2]Poverty-Uninsured Population'!E59</f>
        <v>5.7835514767731076E-3</v>
      </c>
      <c r="E64" s="89">
        <f>[2]Prevalence!J59</f>
        <v>6.5310550583129916E-3</v>
      </c>
      <c r="F64" s="81">
        <f t="shared" si="6"/>
        <v>5.8156915253188167E-3</v>
      </c>
      <c r="G64" s="101">
        <f>'[2]Self Suff. Calc'!F61</f>
        <v>1.0324204081174673</v>
      </c>
      <c r="H64" s="90">
        <f t="shared" si="2"/>
        <v>2.4016954472219796E-3</v>
      </c>
      <c r="I64" s="90">
        <f t="shared" si="3"/>
        <v>3.4894149151912901E-3</v>
      </c>
      <c r="J64" s="91">
        <f t="shared" si="4"/>
        <v>5.8911103624132693E-3</v>
      </c>
      <c r="K64" s="81">
        <f t="shared" si="0"/>
        <v>5.8911103624132693E-3</v>
      </c>
      <c r="L64" s="81">
        <f t="shared" si="5"/>
        <v>5.622648367795564E-3</v>
      </c>
    </row>
    <row r="65" spans="1:12" x14ac:dyDescent="0.25">
      <c r="A65" s="87" t="s">
        <v>123</v>
      </c>
      <c r="B65" s="88"/>
      <c r="C65" s="89"/>
      <c r="D65" s="80"/>
      <c r="E65" s="89"/>
      <c r="F65" s="102"/>
      <c r="G65" s="103"/>
      <c r="H65" s="103"/>
      <c r="I65" s="103"/>
      <c r="J65" s="103"/>
      <c r="K65" s="102"/>
      <c r="L65" s="102"/>
    </row>
    <row r="66" spans="1:12" x14ac:dyDescent="0.25">
      <c r="A66" s="87" t="s">
        <v>124</v>
      </c>
      <c r="B66" s="81"/>
      <c r="C66" s="81"/>
      <c r="D66" s="81"/>
      <c r="E66" s="104"/>
      <c r="F66" s="81"/>
      <c r="G66" s="90"/>
      <c r="H66" s="90"/>
      <c r="I66" s="90"/>
      <c r="J66" s="90"/>
      <c r="K66" s="80"/>
      <c r="L66" s="81"/>
    </row>
    <row r="67" spans="1:12" x14ac:dyDescent="0.25">
      <c r="A67" s="87" t="s">
        <v>125</v>
      </c>
      <c r="B67" s="81"/>
      <c r="C67" s="81"/>
      <c r="D67" s="81"/>
      <c r="E67" s="104"/>
      <c r="F67" s="81"/>
      <c r="G67" s="90"/>
      <c r="H67" s="90"/>
      <c r="I67" s="90"/>
      <c r="J67" s="90"/>
      <c r="K67" s="80"/>
      <c r="L67" s="81"/>
    </row>
    <row r="68" spans="1:12" x14ac:dyDescent="0.25">
      <c r="A68" s="105" t="s">
        <v>104</v>
      </c>
      <c r="B68" s="106">
        <f>SUM(B8:B67)</f>
        <v>39449036</v>
      </c>
      <c r="C68" s="107">
        <f>SUM(C8:C67)</f>
        <v>1</v>
      </c>
      <c r="D68" s="107">
        <f t="shared" ref="D68:F68" si="7">SUM(D8:D67)</f>
        <v>0.99999999999999978</v>
      </c>
      <c r="E68" s="107">
        <f t="shared" si="7"/>
        <v>1</v>
      </c>
      <c r="F68" s="107">
        <f t="shared" si="7"/>
        <v>1</v>
      </c>
      <c r="G68" s="107"/>
      <c r="H68" s="107"/>
      <c r="I68" s="107"/>
      <c r="J68" s="107">
        <f>SUM(J8:J67)</f>
        <v>1.0477465381181146</v>
      </c>
      <c r="K68" s="107">
        <f t="shared" ref="K68:L68" si="8">SUM(K8:K67)</f>
        <v>1.0477465381181146</v>
      </c>
      <c r="L68" s="107">
        <f t="shared" si="8"/>
        <v>1</v>
      </c>
    </row>
    <row r="70" spans="1:12" x14ac:dyDescent="0.25">
      <c r="L70" s="109"/>
    </row>
    <row r="71" spans="1:12" x14ac:dyDescent="0.25">
      <c r="B71" s="110"/>
      <c r="L71" s="109"/>
    </row>
    <row r="72" spans="1:12" x14ac:dyDescent="0.25">
      <c r="L72" s="109"/>
    </row>
  </sheetData>
  <mergeCells count="1">
    <mergeCell ref="A3:L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workbookViewId="0">
      <selection activeCell="G6" sqref="G6:G64"/>
    </sheetView>
  </sheetViews>
  <sheetFormatPr defaultColWidth="11.28515625" defaultRowHeight="15.75" x14ac:dyDescent="0.25"/>
  <cols>
    <col min="1" max="1" width="16.42578125" style="113" customWidth="1"/>
    <col min="2" max="2" width="17.42578125" style="113" customWidth="1"/>
    <col min="3" max="3" width="17.42578125" style="137" customWidth="1"/>
    <col min="4" max="4" width="17.42578125" style="138" customWidth="1"/>
    <col min="5" max="6" width="17.42578125" style="113" customWidth="1"/>
    <col min="7" max="7" width="17.42578125" style="139" customWidth="1"/>
    <col min="8" max="8" width="17.42578125" style="139" hidden="1" customWidth="1"/>
    <col min="9" max="11" width="17.42578125" style="113" customWidth="1"/>
    <col min="12" max="12" width="13.42578125" style="111" customWidth="1"/>
    <col min="13" max="14" width="11.28515625" style="111"/>
    <col min="15" max="15" width="31.140625" style="111" customWidth="1"/>
    <col min="16" max="16384" width="11.28515625" style="111"/>
  </cols>
  <sheetData>
    <row r="1" spans="1:12" ht="14.25" customHeight="1" x14ac:dyDescent="0.25">
      <c r="A1" s="235" t="s">
        <v>126</v>
      </c>
      <c r="B1" s="235"/>
      <c r="C1" s="235"/>
      <c r="D1" s="235"/>
      <c r="E1" s="235"/>
      <c r="F1" s="235"/>
      <c r="G1" s="235"/>
      <c r="H1" s="235"/>
      <c r="I1" s="235"/>
      <c r="J1" s="235"/>
      <c r="K1" s="235"/>
      <c r="L1" s="235"/>
    </row>
    <row r="2" spans="1:12" s="113" customFormat="1" ht="15" x14ac:dyDescent="0.25">
      <c r="A2" s="112"/>
      <c r="B2" s="236"/>
      <c r="C2" s="236"/>
      <c r="D2" s="236"/>
      <c r="E2" s="236"/>
      <c r="F2" s="236"/>
      <c r="G2" s="236"/>
      <c r="H2" s="236"/>
      <c r="I2" s="236"/>
      <c r="J2" s="236"/>
      <c r="K2" s="236"/>
      <c r="L2" s="236"/>
    </row>
    <row r="3" spans="1:12" s="118" customFormat="1" ht="45" x14ac:dyDescent="0.25">
      <c r="A3" s="114" t="s">
        <v>5</v>
      </c>
      <c r="B3" s="115" t="s">
        <v>127</v>
      </c>
      <c r="C3" s="115" t="s">
        <v>128</v>
      </c>
      <c r="D3" s="115" t="s">
        <v>129</v>
      </c>
      <c r="E3" s="116" t="s">
        <v>130</v>
      </c>
      <c r="F3" s="115" t="s">
        <v>131</v>
      </c>
      <c r="G3" s="115" t="s">
        <v>132</v>
      </c>
      <c r="H3" s="117" t="s">
        <v>133</v>
      </c>
      <c r="I3" s="115" t="s">
        <v>134</v>
      </c>
      <c r="J3" s="115" t="s">
        <v>135</v>
      </c>
      <c r="K3" s="115" t="s">
        <v>136</v>
      </c>
      <c r="L3" s="115" t="s">
        <v>137</v>
      </c>
    </row>
    <row r="4" spans="1:12" s="118" customFormat="1" ht="15" x14ac:dyDescent="0.25">
      <c r="A4" s="119"/>
      <c r="B4" s="120">
        <v>1</v>
      </c>
      <c r="C4" s="120">
        <v>2</v>
      </c>
      <c r="D4" s="120">
        <v>3</v>
      </c>
      <c r="E4" s="120">
        <v>4</v>
      </c>
      <c r="F4" s="120">
        <v>5</v>
      </c>
      <c r="G4" s="120">
        <v>6</v>
      </c>
      <c r="H4" s="120"/>
      <c r="I4" s="120">
        <v>7</v>
      </c>
      <c r="J4" s="120">
        <v>8</v>
      </c>
      <c r="K4" s="121">
        <v>9</v>
      </c>
      <c r="L4" s="112">
        <v>10</v>
      </c>
    </row>
    <row r="5" spans="1:12" s="118" customFormat="1" ht="15" x14ac:dyDescent="0.25">
      <c r="A5" s="119"/>
      <c r="B5" s="120"/>
      <c r="C5" s="120"/>
      <c r="D5" s="120"/>
      <c r="E5" s="120"/>
      <c r="F5" s="120"/>
      <c r="G5" s="120"/>
      <c r="H5" s="120"/>
      <c r="I5" s="120"/>
      <c r="J5" s="120"/>
      <c r="K5" s="121" t="s">
        <v>138</v>
      </c>
      <c r="L5" s="122" t="s">
        <v>139</v>
      </c>
    </row>
    <row r="6" spans="1:12" ht="14.25" customHeight="1" x14ac:dyDescent="0.25">
      <c r="A6" s="123" t="s">
        <v>47</v>
      </c>
      <c r="B6" s="124">
        <v>50782664.719999999</v>
      </c>
      <c r="C6" s="124">
        <v>65574920.729999997</v>
      </c>
      <c r="D6" s="124">
        <v>314850.25</v>
      </c>
      <c r="E6" s="125">
        <v>272095</v>
      </c>
      <c r="F6" s="125">
        <v>933874</v>
      </c>
      <c r="G6" s="188">
        <v>52686264.119999997</v>
      </c>
      <c r="H6" s="126"/>
      <c r="I6" s="125">
        <v>264714.09999999998</v>
      </c>
      <c r="J6" s="188">
        <v>2039061.91</v>
      </c>
      <c r="K6" s="127">
        <f>SUM(B6:J6)</f>
        <v>172868444.82999998</v>
      </c>
      <c r="L6" s="128">
        <f>K6/$K$66</f>
        <v>4.5043335261527921E-2</v>
      </c>
    </row>
    <row r="7" spans="1:12" ht="14.25" customHeight="1" x14ac:dyDescent="0.25">
      <c r="A7" s="129" t="s">
        <v>48</v>
      </c>
      <c r="B7" s="124">
        <v>1445960.03</v>
      </c>
      <c r="C7" s="124">
        <v>259575.59</v>
      </c>
      <c r="D7" s="124">
        <v>1260.1400000000001</v>
      </c>
      <c r="E7" s="125"/>
      <c r="F7" s="125">
        <v>11080</v>
      </c>
      <c r="G7" s="188">
        <v>210868.68</v>
      </c>
      <c r="H7" s="126"/>
      <c r="I7" s="125">
        <v>162.75</v>
      </c>
      <c r="J7" s="188">
        <v>8234.09</v>
      </c>
      <c r="K7" s="127">
        <f t="shared" ref="K7:K66" si="0">SUM(B7:J7)</f>
        <v>1937141.28</v>
      </c>
      <c r="L7" s="128">
        <f t="shared" ref="L7:L65" si="1">K7/$K$66</f>
        <v>5.0474974891914369E-4</v>
      </c>
    </row>
    <row r="8" spans="1:12" ht="14.25" customHeight="1" x14ac:dyDescent="0.25">
      <c r="A8" s="129" t="s">
        <v>49</v>
      </c>
      <c r="B8" s="124">
        <v>2499694.04</v>
      </c>
      <c r="C8" s="124">
        <v>974287.65</v>
      </c>
      <c r="D8" s="124">
        <v>5089.21</v>
      </c>
      <c r="E8" s="125"/>
      <c r="F8" s="125">
        <v>46547</v>
      </c>
      <c r="G8" s="188">
        <v>851616.48</v>
      </c>
      <c r="H8" s="126"/>
      <c r="I8" s="125">
        <v>14723.1</v>
      </c>
      <c r="J8" s="188">
        <v>35665.99</v>
      </c>
      <c r="K8" s="127">
        <f t="shared" si="0"/>
        <v>4427623.47</v>
      </c>
      <c r="L8" s="128">
        <f t="shared" si="1"/>
        <v>1.1536803525197747E-3</v>
      </c>
    </row>
    <row r="9" spans="1:12" ht="14.25" customHeight="1" x14ac:dyDescent="0.25">
      <c r="A9" s="129" t="s">
        <v>140</v>
      </c>
      <c r="B9" s="124">
        <v>4301481.9400000004</v>
      </c>
      <c r="C9" s="124">
        <v>0</v>
      </c>
      <c r="D9" s="124">
        <v>14372.63</v>
      </c>
      <c r="E9" s="125"/>
      <c r="F9" s="125"/>
      <c r="G9" s="188">
        <v>2405080.08</v>
      </c>
      <c r="H9" s="126"/>
      <c r="I9" s="125"/>
      <c r="J9" s="188">
        <v>87772.5</v>
      </c>
      <c r="K9" s="127">
        <f t="shared" si="0"/>
        <v>6808707.1500000004</v>
      </c>
      <c r="L9" s="128">
        <f t="shared" si="1"/>
        <v>1.774105616306147E-3</v>
      </c>
    </row>
    <row r="10" spans="1:12" ht="14.25" customHeight="1" x14ac:dyDescent="0.25">
      <c r="A10" s="129" t="s">
        <v>50</v>
      </c>
      <c r="B10" s="124">
        <v>8317465.7599999998</v>
      </c>
      <c r="C10" s="124">
        <v>13329792.58</v>
      </c>
      <c r="D10" s="124">
        <v>43867.26</v>
      </c>
      <c r="E10" s="125">
        <v>85377</v>
      </c>
      <c r="F10" s="125">
        <v>472568</v>
      </c>
      <c r="G10" s="188">
        <v>7340639.04</v>
      </c>
      <c r="H10" s="126"/>
      <c r="I10" s="125">
        <v>164966.9</v>
      </c>
      <c r="J10" s="188">
        <v>319189.40999999997</v>
      </c>
      <c r="K10" s="127">
        <f t="shared" si="0"/>
        <v>30073865.949999999</v>
      </c>
      <c r="L10" s="128">
        <f t="shared" si="1"/>
        <v>7.8361740798226567E-3</v>
      </c>
    </row>
    <row r="11" spans="1:12" ht="14.25" customHeight="1" x14ac:dyDescent="0.25">
      <c r="A11" s="129" t="s">
        <v>51</v>
      </c>
      <c r="B11" s="124">
        <v>2669700.04</v>
      </c>
      <c r="C11" s="124">
        <v>1215208.71</v>
      </c>
      <c r="D11" s="124">
        <v>6176.68</v>
      </c>
      <c r="E11" s="125"/>
      <c r="F11" s="125">
        <v>158668</v>
      </c>
      <c r="G11" s="188">
        <v>1033590.72</v>
      </c>
      <c r="H11" s="126"/>
      <c r="I11" s="125">
        <v>20672.400000000001</v>
      </c>
      <c r="J11" s="188">
        <v>47101.03</v>
      </c>
      <c r="K11" s="127">
        <f t="shared" si="0"/>
        <v>5151117.580000001</v>
      </c>
      <c r="L11" s="128">
        <f t="shared" si="1"/>
        <v>1.3421970467523089E-3</v>
      </c>
    </row>
    <row r="12" spans="1:12" ht="14.25" customHeight="1" x14ac:dyDescent="0.25">
      <c r="A12" s="129" t="s">
        <v>52</v>
      </c>
      <c r="B12" s="124">
        <v>2278537.86</v>
      </c>
      <c r="C12" s="124">
        <v>1288847.3600000001</v>
      </c>
      <c r="D12" s="124">
        <v>4522.67</v>
      </c>
      <c r="E12" s="125"/>
      <c r="F12" s="125">
        <v>54100</v>
      </c>
      <c r="G12" s="188">
        <v>756812.28</v>
      </c>
      <c r="H12" s="126"/>
      <c r="I12" s="125">
        <v>2667</v>
      </c>
      <c r="J12" s="188">
        <v>30429.47</v>
      </c>
      <c r="K12" s="127">
        <f t="shared" si="0"/>
        <v>4415916.6399999997</v>
      </c>
      <c r="L12" s="128">
        <f t="shared" si="1"/>
        <v>1.1506299712367228E-3</v>
      </c>
    </row>
    <row r="13" spans="1:12" ht="14.25" customHeight="1" x14ac:dyDescent="0.25">
      <c r="A13" s="129" t="s">
        <v>53</v>
      </c>
      <c r="B13" s="124">
        <v>32115245.210000001</v>
      </c>
      <c r="C13" s="124">
        <v>30422308.219999999</v>
      </c>
      <c r="D13" s="124">
        <v>160646.63</v>
      </c>
      <c r="E13" s="125">
        <v>142980</v>
      </c>
      <c r="F13" s="125">
        <v>1753236</v>
      </c>
      <c r="G13" s="188">
        <v>26882210.640000001</v>
      </c>
      <c r="H13" s="126"/>
      <c r="I13" s="125">
        <v>133707</v>
      </c>
      <c r="J13" s="188">
        <v>1086058.3</v>
      </c>
      <c r="K13" s="127">
        <f t="shared" si="0"/>
        <v>92696392</v>
      </c>
      <c r="L13" s="128">
        <f t="shared" si="1"/>
        <v>2.4153365100820379E-2</v>
      </c>
    </row>
    <row r="14" spans="1:12" ht="14.25" customHeight="1" x14ac:dyDescent="0.25">
      <c r="A14" s="129" t="s">
        <v>54</v>
      </c>
      <c r="B14" s="124">
        <v>2370130.79</v>
      </c>
      <c r="C14" s="124">
        <v>1459342.79</v>
      </c>
      <c r="D14" s="124">
        <v>6629.69</v>
      </c>
      <c r="E14" s="125"/>
      <c r="F14" s="125">
        <v>132900</v>
      </c>
      <c r="G14" s="188">
        <v>1109395.92</v>
      </c>
      <c r="H14" s="126"/>
      <c r="I14" s="125">
        <v>22799.7</v>
      </c>
      <c r="J14" s="188">
        <v>49358.89</v>
      </c>
      <c r="K14" s="127">
        <f t="shared" si="0"/>
        <v>5150557.7799999993</v>
      </c>
      <c r="L14" s="128">
        <f t="shared" si="1"/>
        <v>1.3420511828897382E-3</v>
      </c>
    </row>
    <row r="15" spans="1:12" ht="14.25" customHeight="1" x14ac:dyDescent="0.25">
      <c r="A15" s="129" t="s">
        <v>55</v>
      </c>
      <c r="B15" s="125">
        <v>5858887.7300000004</v>
      </c>
      <c r="C15" s="124">
        <v>3452405.84</v>
      </c>
      <c r="D15" s="124">
        <v>20750.61</v>
      </c>
      <c r="E15" s="125">
        <v>35072</v>
      </c>
      <c r="F15" s="125">
        <v>226719</v>
      </c>
      <c r="G15" s="188">
        <v>3472355.64</v>
      </c>
      <c r="H15" s="126"/>
      <c r="I15" s="125">
        <v>66130.75</v>
      </c>
      <c r="J15" s="188">
        <v>148851.88</v>
      </c>
      <c r="K15" s="127">
        <f t="shared" si="0"/>
        <v>13281173.450000001</v>
      </c>
      <c r="L15" s="128">
        <f t="shared" si="1"/>
        <v>3.4605988904635276E-3</v>
      </c>
    </row>
    <row r="16" spans="1:12" ht="14.25" customHeight="1" x14ac:dyDescent="0.25">
      <c r="A16" s="129" t="s">
        <v>56</v>
      </c>
      <c r="B16" s="125">
        <v>34286954.549999997</v>
      </c>
      <c r="C16" s="124">
        <v>33475456.280000001</v>
      </c>
      <c r="D16" s="124">
        <v>198662.37</v>
      </c>
      <c r="E16" s="125">
        <v>312774</v>
      </c>
      <c r="F16" s="125">
        <v>1809710</v>
      </c>
      <c r="G16" s="188">
        <v>33243671.879999999</v>
      </c>
      <c r="H16" s="126"/>
      <c r="I16" s="125">
        <v>727543.25</v>
      </c>
      <c r="J16" s="188">
        <v>1431604.18</v>
      </c>
      <c r="K16" s="127">
        <f t="shared" si="0"/>
        <v>105486376.51000001</v>
      </c>
      <c r="L16" s="128">
        <f t="shared" si="1"/>
        <v>2.7485977717543016E-2</v>
      </c>
    </row>
    <row r="17" spans="1:12" ht="14.25" customHeight="1" x14ac:dyDescent="0.25">
      <c r="A17" s="129" t="s">
        <v>57</v>
      </c>
      <c r="B17" s="125">
        <v>2373904.33</v>
      </c>
      <c r="C17" s="124">
        <v>1262620.96</v>
      </c>
      <c r="D17" s="124">
        <v>5983.02</v>
      </c>
      <c r="E17" s="125"/>
      <c r="F17" s="125">
        <v>122215</v>
      </c>
      <c r="G17" s="188">
        <v>1001184.36</v>
      </c>
      <c r="H17" s="126"/>
      <c r="I17" s="125">
        <v>15110.2</v>
      </c>
      <c r="J17" s="188">
        <v>43992.78</v>
      </c>
      <c r="K17" s="127">
        <f t="shared" si="0"/>
        <v>4825010.6500000004</v>
      </c>
      <c r="L17" s="128">
        <f t="shared" si="1"/>
        <v>1.2572252417849949E-3</v>
      </c>
    </row>
    <row r="18" spans="1:12" ht="14.25" customHeight="1" x14ac:dyDescent="0.25">
      <c r="A18" s="129" t="s">
        <v>58</v>
      </c>
      <c r="B18" s="125">
        <v>5136839.42</v>
      </c>
      <c r="C18" s="124">
        <v>5979640.5199999996</v>
      </c>
      <c r="D18" s="124">
        <v>32655.29</v>
      </c>
      <c r="E18" s="125">
        <v>46338</v>
      </c>
      <c r="F18" s="125">
        <v>585327</v>
      </c>
      <c r="G18" s="188">
        <v>5464455.5999999996</v>
      </c>
      <c r="H18" s="126"/>
      <c r="I18" s="125">
        <v>79080.399999999994</v>
      </c>
      <c r="J18" s="188">
        <v>238108.86</v>
      </c>
      <c r="K18" s="127">
        <f t="shared" si="0"/>
        <v>17562445.089999996</v>
      </c>
      <c r="L18" s="128">
        <f t="shared" si="1"/>
        <v>4.5761451893605544E-3</v>
      </c>
    </row>
    <row r="19" spans="1:12" ht="14.25" customHeight="1" x14ac:dyDescent="0.25">
      <c r="A19" s="129" t="s">
        <v>59</v>
      </c>
      <c r="B19" s="125">
        <v>7099463.96</v>
      </c>
      <c r="C19" s="124">
        <v>7569189.3099999996</v>
      </c>
      <c r="D19" s="124">
        <v>33505</v>
      </c>
      <c r="E19" s="125">
        <v>59327</v>
      </c>
      <c r="F19" s="125">
        <v>466543</v>
      </c>
      <c r="G19" s="188">
        <v>5606643.4800000004</v>
      </c>
      <c r="H19" s="126"/>
      <c r="I19" s="125">
        <v>111662.95</v>
      </c>
      <c r="J19" s="188">
        <v>244963.61</v>
      </c>
      <c r="K19" s="127">
        <f t="shared" si="0"/>
        <v>21191298.309999999</v>
      </c>
      <c r="L19" s="128">
        <f t="shared" si="1"/>
        <v>5.5216945773016481E-3</v>
      </c>
    </row>
    <row r="20" spans="1:12" ht="14.25" customHeight="1" x14ac:dyDescent="0.25">
      <c r="A20" s="129" t="s">
        <v>60</v>
      </c>
      <c r="B20" s="125">
        <v>1620183.8</v>
      </c>
      <c r="C20" s="124">
        <v>825122.33</v>
      </c>
      <c r="D20" s="124">
        <v>6694.02</v>
      </c>
      <c r="E20" s="130"/>
      <c r="F20" s="125">
        <v>159826</v>
      </c>
      <c r="G20" s="188">
        <v>1120161.1200000001</v>
      </c>
      <c r="H20" s="126"/>
      <c r="I20" s="125">
        <v>1710.45</v>
      </c>
      <c r="J20" s="188">
        <v>47535.9</v>
      </c>
      <c r="K20" s="127">
        <f t="shared" si="0"/>
        <v>3781233.62</v>
      </c>
      <c r="L20" s="128">
        <f t="shared" si="1"/>
        <v>9.8525427133514237E-4</v>
      </c>
    </row>
    <row r="21" spans="1:12" ht="14.25" customHeight="1" x14ac:dyDescent="0.25">
      <c r="A21" s="129" t="s">
        <v>61</v>
      </c>
      <c r="B21" s="125">
        <v>29752386.550000001</v>
      </c>
      <c r="C21" s="124">
        <v>23980885.370000001</v>
      </c>
      <c r="D21" s="124">
        <v>135402.37</v>
      </c>
      <c r="E21" s="125">
        <v>210372</v>
      </c>
      <c r="F21" s="125">
        <v>1285390</v>
      </c>
      <c r="G21" s="188">
        <v>22657898.039999999</v>
      </c>
      <c r="H21" s="126"/>
      <c r="I21" s="125">
        <v>402624.25</v>
      </c>
      <c r="J21" s="188">
        <v>959963.04</v>
      </c>
      <c r="K21" s="127">
        <f t="shared" si="0"/>
        <v>79384921.620000005</v>
      </c>
      <c r="L21" s="128">
        <f t="shared" si="1"/>
        <v>2.0684871913761966E-2</v>
      </c>
    </row>
    <row r="22" spans="1:12" ht="14.25" customHeight="1" x14ac:dyDescent="0.25">
      <c r="A22" s="129" t="s">
        <v>62</v>
      </c>
      <c r="B22" s="125">
        <v>6001268.2000000002</v>
      </c>
      <c r="C22" s="124">
        <v>1995704.89</v>
      </c>
      <c r="D22" s="124">
        <v>23165.8</v>
      </c>
      <c r="E22" s="125">
        <v>40658</v>
      </c>
      <c r="F22" s="125">
        <v>269069</v>
      </c>
      <c r="G22" s="188">
        <v>3876507</v>
      </c>
      <c r="H22" s="126"/>
      <c r="I22" s="125">
        <v>83155.8</v>
      </c>
      <c r="J22" s="188">
        <v>168367.89</v>
      </c>
      <c r="K22" s="127">
        <f t="shared" si="0"/>
        <v>12457896.580000002</v>
      </c>
      <c r="L22" s="128">
        <f t="shared" si="1"/>
        <v>3.2460823770250045E-3</v>
      </c>
    </row>
    <row r="23" spans="1:12" ht="14.25" customHeight="1" x14ac:dyDescent="0.25">
      <c r="A23" s="129" t="s">
        <v>63</v>
      </c>
      <c r="B23" s="125">
        <v>2987398.04</v>
      </c>
      <c r="C23" s="124">
        <v>2915345.78</v>
      </c>
      <c r="D23" s="124">
        <v>13337.89</v>
      </c>
      <c r="E23" s="125">
        <v>15953</v>
      </c>
      <c r="F23" s="125">
        <v>247312</v>
      </c>
      <c r="G23" s="188">
        <v>2231930.2799999998</v>
      </c>
      <c r="H23" s="126"/>
      <c r="I23" s="125">
        <v>49420.35</v>
      </c>
      <c r="J23" s="188">
        <v>100260.83</v>
      </c>
      <c r="K23" s="127">
        <f t="shared" si="0"/>
        <v>8560958.1699999999</v>
      </c>
      <c r="L23" s="128">
        <f t="shared" si="1"/>
        <v>2.2306795748087056E-3</v>
      </c>
    </row>
    <row r="24" spans="1:12" ht="14.25" customHeight="1" x14ac:dyDescent="0.25">
      <c r="A24" s="129" t="s">
        <v>64</v>
      </c>
      <c r="B24" s="125">
        <v>2386158.59</v>
      </c>
      <c r="C24" s="124">
        <v>1477812.36</v>
      </c>
      <c r="D24" s="124">
        <v>6538.93</v>
      </c>
      <c r="E24" s="125"/>
      <c r="F24" s="125">
        <v>140461</v>
      </c>
      <c r="G24" s="188">
        <v>1094208</v>
      </c>
      <c r="H24" s="126"/>
      <c r="I24" s="125">
        <v>23323.65</v>
      </c>
      <c r="J24" s="188">
        <v>49370.879999999997</v>
      </c>
      <c r="K24" s="127">
        <f t="shared" si="0"/>
        <v>5177873.4100000011</v>
      </c>
      <c r="L24" s="128">
        <f t="shared" si="1"/>
        <v>1.3491686593104923E-3</v>
      </c>
    </row>
    <row r="25" spans="1:12" ht="14.25" customHeight="1" x14ac:dyDescent="0.25">
      <c r="A25" s="129" t="s">
        <v>65</v>
      </c>
      <c r="B25" s="125">
        <v>405033272.19999999</v>
      </c>
      <c r="C25" s="124">
        <v>472341329.94</v>
      </c>
      <c r="D25" s="124">
        <v>1961815.98</v>
      </c>
      <c r="E25" s="125">
        <v>2134034</v>
      </c>
      <c r="F25" s="125">
        <v>15697720</v>
      </c>
      <c r="G25" s="188">
        <v>328285449</v>
      </c>
      <c r="H25" s="126"/>
      <c r="I25" s="125">
        <v>2019671.15</v>
      </c>
      <c r="J25" s="188">
        <v>13139254.41</v>
      </c>
      <c r="K25" s="127">
        <f t="shared" si="0"/>
        <v>1240612546.6800001</v>
      </c>
      <c r="L25" s="128">
        <f t="shared" si="1"/>
        <v>0.32325926761659296</v>
      </c>
    </row>
    <row r="26" spans="1:12" ht="14.25" customHeight="1" x14ac:dyDescent="0.25">
      <c r="A26" s="129" t="s">
        <v>66</v>
      </c>
      <c r="B26" s="125">
        <v>6252445.1900000004</v>
      </c>
      <c r="C26" s="124">
        <v>3001176.88</v>
      </c>
      <c r="D26" s="124">
        <v>22419.11</v>
      </c>
      <c r="E26" s="125">
        <v>38658</v>
      </c>
      <c r="F26" s="125">
        <v>305431</v>
      </c>
      <c r="G26" s="188">
        <v>3751558.92</v>
      </c>
      <c r="H26" s="126"/>
      <c r="I26" s="125">
        <v>79191.350000000006</v>
      </c>
      <c r="J26" s="188">
        <v>163274.32999999999</v>
      </c>
      <c r="K26" s="127">
        <f t="shared" si="0"/>
        <v>13614154.779999999</v>
      </c>
      <c r="L26" s="128">
        <f t="shared" si="1"/>
        <v>3.5473619182548005E-3</v>
      </c>
    </row>
    <row r="27" spans="1:12" ht="14.25" customHeight="1" x14ac:dyDescent="0.25">
      <c r="A27" s="129" t="s">
        <v>67</v>
      </c>
      <c r="B27" s="125">
        <v>8056061.9000000004</v>
      </c>
      <c r="C27" s="124">
        <v>3949811.63</v>
      </c>
      <c r="D27" s="124">
        <v>68341.7</v>
      </c>
      <c r="E27" s="125"/>
      <c r="F27" s="125">
        <v>488110</v>
      </c>
      <c r="G27" s="188">
        <v>11436132</v>
      </c>
      <c r="H27" s="126"/>
      <c r="I27" s="125">
        <v>171214.75</v>
      </c>
      <c r="J27" s="188">
        <v>451526.06</v>
      </c>
      <c r="K27" s="127">
        <f t="shared" si="0"/>
        <v>24621198.039999999</v>
      </c>
      <c r="L27" s="128">
        <f t="shared" si="1"/>
        <v>6.415403799963683E-3</v>
      </c>
    </row>
    <row r="28" spans="1:12" ht="14.25" customHeight="1" x14ac:dyDescent="0.25">
      <c r="A28" s="129" t="s">
        <v>68</v>
      </c>
      <c r="B28" s="125">
        <v>1636259.43</v>
      </c>
      <c r="C28" s="124">
        <v>875936.06</v>
      </c>
      <c r="D28" s="124">
        <v>3795.86</v>
      </c>
      <c r="E28" s="125">
        <v>16621</v>
      </c>
      <c r="F28" s="125">
        <v>125657</v>
      </c>
      <c r="G28" s="188">
        <v>635190</v>
      </c>
      <c r="H28" s="126"/>
      <c r="I28" s="125">
        <v>4399.5</v>
      </c>
      <c r="J28" s="188">
        <v>29295.47</v>
      </c>
      <c r="K28" s="127">
        <f t="shared" si="0"/>
        <v>3327154.3200000003</v>
      </c>
      <c r="L28" s="128">
        <f t="shared" si="1"/>
        <v>8.6693744280502065E-4</v>
      </c>
    </row>
    <row r="29" spans="1:12" ht="14.25" customHeight="1" x14ac:dyDescent="0.25">
      <c r="A29" s="129" t="s">
        <v>69</v>
      </c>
      <c r="B29" s="125">
        <v>3631818.7</v>
      </c>
      <c r="C29" s="124">
        <v>7058765.1100000003</v>
      </c>
      <c r="D29" s="124">
        <v>21264.35</v>
      </c>
      <c r="E29" s="125">
        <v>18098</v>
      </c>
      <c r="F29" s="125">
        <v>84776</v>
      </c>
      <c r="G29" s="188">
        <v>3558323.28</v>
      </c>
      <c r="H29" s="126"/>
      <c r="I29" s="125">
        <v>21532</v>
      </c>
      <c r="J29" s="188">
        <v>139027.23000000001</v>
      </c>
      <c r="K29" s="127">
        <f t="shared" si="0"/>
        <v>14533604.67</v>
      </c>
      <c r="L29" s="128">
        <f t="shared" si="1"/>
        <v>3.7869376817330504E-3</v>
      </c>
    </row>
    <row r="30" spans="1:12" ht="14.25" customHeight="1" x14ac:dyDescent="0.25">
      <c r="A30" s="129" t="s">
        <v>70</v>
      </c>
      <c r="B30" s="125">
        <v>10409436.050000001</v>
      </c>
      <c r="C30" s="124">
        <v>6401995.4100000001</v>
      </c>
      <c r="D30" s="124">
        <v>49960.28</v>
      </c>
      <c r="E30" s="125">
        <v>94546</v>
      </c>
      <c r="F30" s="125">
        <v>1012340</v>
      </c>
      <c r="G30" s="188">
        <v>8360230.5599999996</v>
      </c>
      <c r="H30" s="126"/>
      <c r="I30" s="125">
        <v>198507.4</v>
      </c>
      <c r="J30" s="188">
        <v>382255.94</v>
      </c>
      <c r="K30" s="127">
        <f t="shared" si="0"/>
        <v>26909271.640000001</v>
      </c>
      <c r="L30" s="128">
        <f t="shared" si="1"/>
        <v>7.0115939627733471E-3</v>
      </c>
    </row>
    <row r="31" spans="1:12" ht="14.25" customHeight="1" x14ac:dyDescent="0.25">
      <c r="A31" s="129" t="s">
        <v>71</v>
      </c>
      <c r="B31" s="125">
        <v>1543521.3</v>
      </c>
      <c r="C31" s="124">
        <v>731402.95</v>
      </c>
      <c r="D31" s="124">
        <v>3406.13</v>
      </c>
      <c r="E31" s="125"/>
      <c r="F31" s="125">
        <v>0</v>
      </c>
      <c r="G31" s="188">
        <v>569973.84</v>
      </c>
      <c r="H31" s="126"/>
      <c r="I31" s="125">
        <v>2608.9</v>
      </c>
      <c r="J31" s="188">
        <v>21500.87</v>
      </c>
      <c r="K31" s="127">
        <f t="shared" si="0"/>
        <v>2872413.9899999998</v>
      </c>
      <c r="L31" s="128">
        <f t="shared" si="1"/>
        <v>7.4844837349412926E-4</v>
      </c>
    </row>
    <row r="32" spans="1:12" ht="14.25" customHeight="1" x14ac:dyDescent="0.25">
      <c r="A32" s="129" t="s">
        <v>72</v>
      </c>
      <c r="B32" s="125">
        <v>1597700.95</v>
      </c>
      <c r="C32" s="124">
        <v>419565.34</v>
      </c>
      <c r="D32" s="124">
        <v>2793.97</v>
      </c>
      <c r="E32" s="125"/>
      <c r="F32" s="125">
        <v>11178</v>
      </c>
      <c r="G32" s="188">
        <v>467535.35999999999</v>
      </c>
      <c r="H32" s="126"/>
      <c r="I32" s="125">
        <v>379.75</v>
      </c>
      <c r="J32" s="188">
        <v>17777.43</v>
      </c>
      <c r="K32" s="127">
        <f t="shared" si="0"/>
        <v>2516930.8000000003</v>
      </c>
      <c r="L32" s="128">
        <f t="shared" si="1"/>
        <v>6.5582216561244284E-4</v>
      </c>
    </row>
    <row r="33" spans="1:12" ht="14.25" customHeight="1" x14ac:dyDescent="0.25">
      <c r="A33" s="129" t="s">
        <v>73</v>
      </c>
      <c r="B33" s="125">
        <v>16708612.300000001</v>
      </c>
      <c r="C33" s="124">
        <v>9847143.4800000004</v>
      </c>
      <c r="D33" s="124">
        <v>61556.55</v>
      </c>
      <c r="E33" s="125">
        <v>95497</v>
      </c>
      <c r="F33" s="125">
        <v>1400968</v>
      </c>
      <c r="G33" s="188">
        <v>10300721.279999999</v>
      </c>
      <c r="H33" s="126"/>
      <c r="I33" s="125">
        <v>162006.6</v>
      </c>
      <c r="J33" s="188">
        <v>471813.61</v>
      </c>
      <c r="K33" s="127">
        <f t="shared" si="0"/>
        <v>39048318.82</v>
      </c>
      <c r="L33" s="128">
        <f t="shared" si="1"/>
        <v>1.0174595587632965E-2</v>
      </c>
    </row>
    <row r="34" spans="1:12" ht="14.25" customHeight="1" x14ac:dyDescent="0.25">
      <c r="A34" s="129" t="s">
        <v>74</v>
      </c>
      <c r="B34" s="125">
        <v>4864953.4000000004</v>
      </c>
      <c r="C34" s="124">
        <v>3740036.54</v>
      </c>
      <c r="D34" s="124">
        <v>35288.720000000001</v>
      </c>
      <c r="E34" s="125">
        <v>50420</v>
      </c>
      <c r="F34" s="125">
        <v>360698</v>
      </c>
      <c r="G34" s="188">
        <v>5905128</v>
      </c>
      <c r="H34" s="126"/>
      <c r="I34" s="125">
        <v>119992.6</v>
      </c>
      <c r="J34" s="188">
        <v>241131.8</v>
      </c>
      <c r="K34" s="127">
        <f t="shared" si="0"/>
        <v>15317649.060000002</v>
      </c>
      <c r="L34" s="128">
        <f t="shared" si="1"/>
        <v>3.9912316137657028E-3</v>
      </c>
    </row>
    <row r="35" spans="1:12" ht="14.25" customHeight="1" x14ac:dyDescent="0.25">
      <c r="A35" s="129" t="s">
        <v>75</v>
      </c>
      <c r="B35" s="125">
        <v>4037593.78</v>
      </c>
      <c r="C35" s="124">
        <v>3564786.73</v>
      </c>
      <c r="D35" s="124">
        <v>14524.35</v>
      </c>
      <c r="E35" s="125">
        <v>16093</v>
      </c>
      <c r="F35" s="125">
        <v>130143</v>
      </c>
      <c r="G35" s="188">
        <v>2430468.48</v>
      </c>
      <c r="H35" s="126"/>
      <c r="I35" s="125">
        <v>39771.550000000003</v>
      </c>
      <c r="J35" s="188">
        <v>101813.11</v>
      </c>
      <c r="K35" s="127">
        <f t="shared" si="0"/>
        <v>10335194</v>
      </c>
      <c r="L35" s="128">
        <f t="shared" si="1"/>
        <v>2.6929819886604453E-3</v>
      </c>
    </row>
    <row r="36" spans="1:12" ht="14.25" customHeight="1" x14ac:dyDescent="0.25">
      <c r="A36" s="129" t="s">
        <v>76</v>
      </c>
      <c r="B36" s="125">
        <v>115100401.36</v>
      </c>
      <c r="C36" s="124">
        <v>36400995.990000002</v>
      </c>
      <c r="D36" s="124">
        <v>396637.25</v>
      </c>
      <c r="E36" s="125">
        <v>542647</v>
      </c>
      <c r="F36" s="125">
        <v>2628643</v>
      </c>
      <c r="G36" s="188">
        <v>66372300.119999997</v>
      </c>
      <c r="H36" s="126"/>
      <c r="I36" s="125">
        <v>970909.45</v>
      </c>
      <c r="J36" s="188">
        <v>2734027.44</v>
      </c>
      <c r="K36" s="127">
        <f t="shared" si="0"/>
        <v>225146561.60999998</v>
      </c>
      <c r="L36" s="128">
        <f t="shared" si="1"/>
        <v>5.8665143124024495E-2</v>
      </c>
    </row>
    <row r="37" spans="1:12" ht="14.25" customHeight="1" x14ac:dyDescent="0.25">
      <c r="A37" s="129" t="s">
        <v>77</v>
      </c>
      <c r="B37" s="125">
        <v>9569162.1099999994</v>
      </c>
      <c r="C37" s="124">
        <v>4343768.29</v>
      </c>
      <c r="D37" s="124">
        <v>29650.54</v>
      </c>
      <c r="E37" s="125">
        <v>43936</v>
      </c>
      <c r="F37" s="125">
        <v>814504</v>
      </c>
      <c r="G37" s="188">
        <v>4961648.6399999997</v>
      </c>
      <c r="H37" s="126"/>
      <c r="I37" s="125">
        <v>80526.95</v>
      </c>
      <c r="J37" s="188">
        <v>227787.08</v>
      </c>
      <c r="K37" s="127">
        <f t="shared" si="0"/>
        <v>20070983.609999996</v>
      </c>
      <c r="L37" s="128">
        <f t="shared" si="1"/>
        <v>5.2297806268976656E-3</v>
      </c>
    </row>
    <row r="38" spans="1:12" ht="14.25" customHeight="1" x14ac:dyDescent="0.25">
      <c r="A38" s="129" t="s">
        <v>78</v>
      </c>
      <c r="B38" s="125">
        <v>2216102.7999999998</v>
      </c>
      <c r="C38" s="124">
        <v>1126289.06</v>
      </c>
      <c r="D38" s="124">
        <v>5121.87</v>
      </c>
      <c r="E38" s="125"/>
      <c r="F38" s="125">
        <v>222863</v>
      </c>
      <c r="G38" s="188">
        <v>857081.52</v>
      </c>
      <c r="H38" s="126"/>
      <c r="I38" s="125">
        <v>14129.5</v>
      </c>
      <c r="J38" s="188">
        <v>41923.53</v>
      </c>
      <c r="K38" s="127">
        <f t="shared" si="0"/>
        <v>4483511.28</v>
      </c>
      <c r="L38" s="128">
        <f t="shared" si="1"/>
        <v>1.1682427173593394E-3</v>
      </c>
    </row>
    <row r="39" spans="1:12" ht="14.25" customHeight="1" x14ac:dyDescent="0.25">
      <c r="A39" s="129" t="s">
        <v>79</v>
      </c>
      <c r="B39" s="125">
        <v>72774550.780000001</v>
      </c>
      <c r="C39" s="124">
        <v>31078482.289999999</v>
      </c>
      <c r="D39" s="124">
        <v>240151.19</v>
      </c>
      <c r="E39" s="125">
        <v>309788</v>
      </c>
      <c r="F39" s="125">
        <v>2828931</v>
      </c>
      <c r="G39" s="188">
        <v>40186309.079999998</v>
      </c>
      <c r="H39" s="126"/>
      <c r="I39" s="125">
        <v>625522.80000000005</v>
      </c>
      <c r="J39" s="188">
        <v>1705075.13</v>
      </c>
      <c r="K39" s="127">
        <f t="shared" si="0"/>
        <v>149748810.26999998</v>
      </c>
      <c r="L39" s="128">
        <f t="shared" si="1"/>
        <v>3.9019185211273275E-2</v>
      </c>
    </row>
    <row r="40" spans="1:12" ht="14.25" customHeight="1" x14ac:dyDescent="0.25">
      <c r="A40" s="129" t="s">
        <v>80</v>
      </c>
      <c r="B40" s="125">
        <v>45006602.960000001</v>
      </c>
      <c r="C40" s="124">
        <v>58438568.770000003</v>
      </c>
      <c r="D40" s="124">
        <v>271850.21999999997</v>
      </c>
      <c r="E40" s="125">
        <v>446168</v>
      </c>
      <c r="F40" s="125">
        <v>2453101</v>
      </c>
      <c r="G40" s="188">
        <v>45490746.600000001</v>
      </c>
      <c r="H40" s="126"/>
      <c r="I40" s="125">
        <v>865936.75</v>
      </c>
      <c r="J40" s="188">
        <v>1932799.49</v>
      </c>
      <c r="K40" s="127">
        <f t="shared" si="0"/>
        <v>154905773.79000002</v>
      </c>
      <c r="L40" s="128">
        <f t="shared" si="1"/>
        <v>4.0362905500949411E-2</v>
      </c>
    </row>
    <row r="41" spans="1:12" ht="14.25" customHeight="1" x14ac:dyDescent="0.25">
      <c r="A41" s="129" t="s">
        <v>81</v>
      </c>
      <c r="B41" s="125">
        <v>2940573.2</v>
      </c>
      <c r="C41" s="124">
        <v>1060658.51</v>
      </c>
      <c r="D41" s="124">
        <v>7018.35</v>
      </c>
      <c r="E41" s="125"/>
      <c r="F41" s="125">
        <v>48168</v>
      </c>
      <c r="G41" s="188">
        <v>1174432.68</v>
      </c>
      <c r="H41" s="126"/>
      <c r="I41" s="125">
        <v>21275.1</v>
      </c>
      <c r="J41" s="188">
        <v>48778.28</v>
      </c>
      <c r="K41" s="127">
        <f t="shared" si="0"/>
        <v>5300904.12</v>
      </c>
      <c r="L41" s="128">
        <f t="shared" si="1"/>
        <v>1.3812260629820735E-3</v>
      </c>
    </row>
    <row r="42" spans="1:12" ht="14.25" customHeight="1" x14ac:dyDescent="0.25">
      <c r="A42" s="129" t="s">
        <v>82</v>
      </c>
      <c r="B42" s="125">
        <v>74413626.349999994</v>
      </c>
      <c r="C42" s="124">
        <v>40146312.68</v>
      </c>
      <c r="D42" s="124">
        <v>318979.23</v>
      </c>
      <c r="E42" s="125">
        <v>501327</v>
      </c>
      <c r="F42" s="125">
        <v>3696147</v>
      </c>
      <c r="G42" s="188">
        <v>53377198.200000003</v>
      </c>
      <c r="H42" s="126"/>
      <c r="I42" s="125">
        <v>1060067.75</v>
      </c>
      <c r="J42" s="188">
        <v>2303949.21</v>
      </c>
      <c r="K42" s="127">
        <f t="shared" si="0"/>
        <v>175817607.42000002</v>
      </c>
      <c r="L42" s="128">
        <f t="shared" si="1"/>
        <v>4.5811781575791716E-2</v>
      </c>
    </row>
    <row r="43" spans="1:12" ht="14.25" customHeight="1" x14ac:dyDescent="0.25">
      <c r="A43" s="129" t="s">
        <v>83</v>
      </c>
      <c r="B43" s="125">
        <v>116376612.47</v>
      </c>
      <c r="C43" s="124">
        <v>55499644.219999999</v>
      </c>
      <c r="D43" s="124">
        <v>492936.76</v>
      </c>
      <c r="E43" s="125">
        <v>802059</v>
      </c>
      <c r="F43" s="125">
        <v>4024726</v>
      </c>
      <c r="G43" s="188">
        <v>82486822.200000003</v>
      </c>
      <c r="H43" s="126"/>
      <c r="I43" s="125">
        <v>1526387.1</v>
      </c>
      <c r="J43" s="188">
        <v>3482233.94</v>
      </c>
      <c r="K43" s="127">
        <f t="shared" si="0"/>
        <v>264691421.68999997</v>
      </c>
      <c r="L43" s="128">
        <f t="shared" si="1"/>
        <v>6.8969119608601123E-2</v>
      </c>
    </row>
    <row r="44" spans="1:12" ht="14.25" customHeight="1" x14ac:dyDescent="0.25">
      <c r="A44" s="129" t="s">
        <v>84</v>
      </c>
      <c r="B44" s="125">
        <v>26160491.940000001</v>
      </c>
      <c r="C44" s="124">
        <v>28792618.879999999</v>
      </c>
      <c r="D44" s="124">
        <v>358334.14</v>
      </c>
      <c r="E44" s="125">
        <v>603282</v>
      </c>
      <c r="F44" s="125">
        <v>3304821</v>
      </c>
      <c r="G44" s="188">
        <v>59962751.640000001</v>
      </c>
      <c r="H44" s="126"/>
      <c r="I44" s="125">
        <v>1191133.3</v>
      </c>
      <c r="J44" s="188">
        <v>2438035.9900000002</v>
      </c>
      <c r="K44" s="127">
        <f t="shared" si="0"/>
        <v>122811468.88999999</v>
      </c>
      <c r="L44" s="128">
        <f t="shared" si="1"/>
        <v>3.2000277277978773E-2</v>
      </c>
    </row>
    <row r="45" spans="1:12" ht="14.25" customHeight="1" x14ac:dyDescent="0.25">
      <c r="A45" s="129" t="s">
        <v>85</v>
      </c>
      <c r="B45" s="125">
        <v>23766876.879999999</v>
      </c>
      <c r="C45" s="124">
        <v>18685660.149999999</v>
      </c>
      <c r="D45" s="124">
        <v>124245.2</v>
      </c>
      <c r="E45" s="125">
        <v>238048</v>
      </c>
      <c r="F45" s="125">
        <v>1424597</v>
      </c>
      <c r="G45" s="188">
        <v>20790886.32</v>
      </c>
      <c r="H45" s="126"/>
      <c r="I45" s="125">
        <v>491068.9</v>
      </c>
      <c r="J45" s="188">
        <v>911892.19</v>
      </c>
      <c r="K45" s="127">
        <f t="shared" si="0"/>
        <v>66433274.640000001</v>
      </c>
      <c r="L45" s="128">
        <f t="shared" si="1"/>
        <v>1.7310135838113219E-2</v>
      </c>
    </row>
    <row r="46" spans="1:12" ht="14.25" customHeight="1" x14ac:dyDescent="0.25">
      <c r="A46" s="129" t="s">
        <v>86</v>
      </c>
      <c r="B46" s="125">
        <v>9737418.75</v>
      </c>
      <c r="C46" s="124">
        <v>8274239.0599999996</v>
      </c>
      <c r="D46" s="124">
        <v>33637.24</v>
      </c>
      <c r="E46" s="125">
        <v>48491</v>
      </c>
      <c r="F46" s="125">
        <v>541780</v>
      </c>
      <c r="G46" s="188">
        <v>5628773.1600000001</v>
      </c>
      <c r="H46" s="126"/>
      <c r="I46" s="125">
        <v>99272.6</v>
      </c>
      <c r="J46" s="188">
        <v>246050.12</v>
      </c>
      <c r="K46" s="127">
        <f t="shared" si="0"/>
        <v>24609661.93</v>
      </c>
      <c r="L46" s="128">
        <f t="shared" si="1"/>
        <v>6.4123979022079943E-3</v>
      </c>
    </row>
    <row r="47" spans="1:12" ht="14.25" customHeight="1" x14ac:dyDescent="0.25">
      <c r="A47" s="129" t="s">
        <v>87</v>
      </c>
      <c r="B47" s="125">
        <v>23137828.73</v>
      </c>
      <c r="C47" s="124">
        <v>8984341</v>
      </c>
      <c r="D47" s="124">
        <v>163339.57</v>
      </c>
      <c r="E47" s="125">
        <v>139711</v>
      </c>
      <c r="F47" s="125">
        <v>1065114</v>
      </c>
      <c r="G47" s="188">
        <v>27332841.359999999</v>
      </c>
      <c r="H47" s="126"/>
      <c r="I47" s="125">
        <v>285421.15000000002</v>
      </c>
      <c r="J47" s="188">
        <v>1076837.78</v>
      </c>
      <c r="K47" s="127">
        <f t="shared" si="0"/>
        <v>62185434.589999996</v>
      </c>
      <c r="L47" s="128">
        <f t="shared" si="1"/>
        <v>1.6203300616117338E-2</v>
      </c>
    </row>
    <row r="48" spans="1:12" ht="14.25" customHeight="1" x14ac:dyDescent="0.25">
      <c r="A48" s="129" t="s">
        <v>88</v>
      </c>
      <c r="B48" s="125">
        <v>16508549.74</v>
      </c>
      <c r="C48" s="124">
        <v>11533863.15</v>
      </c>
      <c r="D48" s="124">
        <v>62592.72</v>
      </c>
      <c r="E48" s="125">
        <v>57791</v>
      </c>
      <c r="F48" s="125">
        <v>318479</v>
      </c>
      <c r="G48" s="188">
        <v>10474112.039999999</v>
      </c>
      <c r="H48" s="126"/>
      <c r="I48" s="125">
        <v>58751.7</v>
      </c>
      <c r="J48" s="188">
        <v>411105.93</v>
      </c>
      <c r="K48" s="127">
        <f t="shared" si="0"/>
        <v>39425245.280000001</v>
      </c>
      <c r="L48" s="128">
        <f t="shared" si="1"/>
        <v>1.0272809144904317E-2</v>
      </c>
    </row>
    <row r="49" spans="1:12" ht="14.25" customHeight="1" x14ac:dyDescent="0.25">
      <c r="A49" s="129" t="s">
        <v>89</v>
      </c>
      <c r="B49" s="125">
        <v>65821614.609999999</v>
      </c>
      <c r="C49" s="124">
        <v>42876858.039999999</v>
      </c>
      <c r="D49" s="124">
        <v>299294.34999999998</v>
      </c>
      <c r="E49" s="125">
        <v>253131</v>
      </c>
      <c r="F49" s="125">
        <v>963047</v>
      </c>
      <c r="G49" s="188">
        <v>50083179.240000002</v>
      </c>
      <c r="H49" s="126"/>
      <c r="I49" s="125">
        <v>299048.40000000002</v>
      </c>
      <c r="J49" s="188">
        <v>1948652.94</v>
      </c>
      <c r="K49" s="127">
        <f t="shared" si="0"/>
        <v>162544825.58000001</v>
      </c>
      <c r="L49" s="128">
        <f t="shared" si="1"/>
        <v>4.2353369238825475E-2</v>
      </c>
    </row>
    <row r="50" spans="1:12" ht="14.25" customHeight="1" x14ac:dyDescent="0.25">
      <c r="A50" s="129" t="s">
        <v>90</v>
      </c>
      <c r="B50" s="125">
        <v>10557459.24</v>
      </c>
      <c r="C50" s="124">
        <v>12025563.029999999</v>
      </c>
      <c r="D50" s="124">
        <v>38479.24</v>
      </c>
      <c r="E50" s="125">
        <v>40889</v>
      </c>
      <c r="F50" s="125">
        <v>196685</v>
      </c>
      <c r="G50" s="188">
        <v>6439021.2000000002</v>
      </c>
      <c r="H50" s="126"/>
      <c r="I50" s="125">
        <v>38863.300000000003</v>
      </c>
      <c r="J50" s="188">
        <v>253395.54</v>
      </c>
      <c r="K50" s="127">
        <f t="shared" si="0"/>
        <v>29590355.549999997</v>
      </c>
      <c r="L50" s="128">
        <f t="shared" si="1"/>
        <v>7.7101885590351409E-3</v>
      </c>
    </row>
    <row r="51" spans="1:12" ht="14.25" customHeight="1" x14ac:dyDescent="0.25">
      <c r="A51" s="129" t="s">
        <v>91</v>
      </c>
      <c r="B51" s="125">
        <v>6944791.5800000001</v>
      </c>
      <c r="C51" s="124">
        <v>5622429.8799999999</v>
      </c>
      <c r="D51" s="124">
        <v>36160.9</v>
      </c>
      <c r="E51" s="125">
        <v>64567</v>
      </c>
      <c r="F51" s="125">
        <v>385412</v>
      </c>
      <c r="G51" s="188">
        <v>6051075.2400000002</v>
      </c>
      <c r="H51" s="126"/>
      <c r="I51" s="125">
        <v>130656.05</v>
      </c>
      <c r="J51" s="188">
        <v>261911.86</v>
      </c>
      <c r="K51" s="127">
        <f t="shared" si="0"/>
        <v>19497004.510000002</v>
      </c>
      <c r="L51" s="128">
        <f t="shared" si="1"/>
        <v>5.0802221978863164E-3</v>
      </c>
    </row>
    <row r="52" spans="1:12" ht="14.25" customHeight="1" x14ac:dyDescent="0.25">
      <c r="A52" s="129" t="s">
        <v>92</v>
      </c>
      <c r="B52" s="125">
        <v>1470858.56</v>
      </c>
      <c r="C52" s="124">
        <v>260592.31</v>
      </c>
      <c r="D52" s="124">
        <v>1891.76</v>
      </c>
      <c r="E52" s="125"/>
      <c r="F52" s="125">
        <v>80048</v>
      </c>
      <c r="G52" s="188">
        <v>316562.40000000002</v>
      </c>
      <c r="H52" s="126"/>
      <c r="I52" s="125">
        <v>550.9</v>
      </c>
      <c r="J52" s="188">
        <v>14614.76</v>
      </c>
      <c r="K52" s="127">
        <f t="shared" si="0"/>
        <v>2145118.69</v>
      </c>
      <c r="L52" s="128">
        <f t="shared" si="1"/>
        <v>5.5894122507123614E-4</v>
      </c>
    </row>
    <row r="53" spans="1:12" ht="14.25" customHeight="1" x14ac:dyDescent="0.25">
      <c r="A53" s="129" t="s">
        <v>93</v>
      </c>
      <c r="B53" s="125">
        <v>2568574.46</v>
      </c>
      <c r="C53" s="124">
        <v>1917745.76</v>
      </c>
      <c r="D53" s="124">
        <v>9681.93</v>
      </c>
      <c r="E53" s="125"/>
      <c r="F53" s="125">
        <v>136467</v>
      </c>
      <c r="G53" s="188">
        <v>1620150.96</v>
      </c>
      <c r="H53" s="126"/>
      <c r="I53" s="125">
        <v>39668.300000000003</v>
      </c>
      <c r="J53" s="188">
        <v>71504.92</v>
      </c>
      <c r="K53" s="127">
        <f t="shared" si="0"/>
        <v>6363793.3299999991</v>
      </c>
      <c r="L53" s="128">
        <f t="shared" si="1"/>
        <v>1.6581769841231306E-3</v>
      </c>
    </row>
    <row r="54" spans="1:12" ht="14.25" customHeight="1" x14ac:dyDescent="0.25">
      <c r="A54" s="129" t="s">
        <v>94</v>
      </c>
      <c r="B54" s="125">
        <v>14500656.17</v>
      </c>
      <c r="C54" s="124">
        <v>11924766.18</v>
      </c>
      <c r="D54" s="124">
        <v>68817.600000000006</v>
      </c>
      <c r="E54" s="125">
        <v>65323</v>
      </c>
      <c r="F54" s="125">
        <v>292899</v>
      </c>
      <c r="G54" s="188">
        <v>11515767.24</v>
      </c>
      <c r="H54" s="126"/>
      <c r="I54" s="125">
        <v>80270.05</v>
      </c>
      <c r="J54" s="188">
        <v>450008.83</v>
      </c>
      <c r="K54" s="127">
        <f t="shared" si="0"/>
        <v>38898508.07</v>
      </c>
      <c r="L54" s="128">
        <f t="shared" si="1"/>
        <v>1.0135560263142905E-2</v>
      </c>
    </row>
    <row r="55" spans="1:12" ht="14.25" customHeight="1" x14ac:dyDescent="0.25">
      <c r="A55" s="129" t="s">
        <v>95</v>
      </c>
      <c r="B55" s="125">
        <v>16204090.869999999</v>
      </c>
      <c r="C55" s="124">
        <v>9222181.6799999997</v>
      </c>
      <c r="D55" s="124">
        <v>71228.14</v>
      </c>
      <c r="E55" s="125">
        <v>65148</v>
      </c>
      <c r="F55" s="125">
        <v>371318</v>
      </c>
      <c r="G55" s="188">
        <v>11919141</v>
      </c>
      <c r="H55" s="126"/>
      <c r="I55" s="125">
        <v>74340.7</v>
      </c>
      <c r="J55" s="188">
        <v>469393.88</v>
      </c>
      <c r="K55" s="127">
        <f t="shared" si="0"/>
        <v>38396842.270000003</v>
      </c>
      <c r="L55" s="128">
        <f t="shared" si="1"/>
        <v>1.0004844094319473E-2</v>
      </c>
    </row>
    <row r="56" spans="1:12" ht="14.25" customHeight="1" x14ac:dyDescent="0.25">
      <c r="A56" s="129" t="s">
        <v>96</v>
      </c>
      <c r="B56" s="125">
        <v>18138469.609999999</v>
      </c>
      <c r="C56" s="124">
        <v>12682673.560000001</v>
      </c>
      <c r="D56" s="124">
        <v>86106.31</v>
      </c>
      <c r="E56" s="125">
        <v>144495</v>
      </c>
      <c r="F56" s="125">
        <v>2954581</v>
      </c>
      <c r="G56" s="188">
        <v>14408818.199999999</v>
      </c>
      <c r="H56" s="126"/>
      <c r="I56" s="125">
        <v>321338.15000000002</v>
      </c>
      <c r="J56" s="188">
        <v>698249.48</v>
      </c>
      <c r="K56" s="127">
        <f t="shared" si="0"/>
        <v>49434731.310000002</v>
      </c>
      <c r="L56" s="128">
        <f t="shared" si="1"/>
        <v>1.2880923283307366E-2</v>
      </c>
    </row>
    <row r="57" spans="1:12" ht="14.25" customHeight="1" x14ac:dyDescent="0.25">
      <c r="A57" s="129" t="s">
        <v>103</v>
      </c>
      <c r="B57" s="125">
        <v>6912274.21</v>
      </c>
      <c r="C57" s="124">
        <v>7787304.0499999998</v>
      </c>
      <c r="D57" s="124">
        <v>31126.45</v>
      </c>
      <c r="E57" s="125">
        <v>59704</v>
      </c>
      <c r="F57" s="125">
        <v>388524</v>
      </c>
      <c r="G57" s="188">
        <v>5208623.76</v>
      </c>
      <c r="H57" s="126"/>
      <c r="I57" s="125">
        <v>120507.1</v>
      </c>
      <c r="J57" s="188">
        <v>229056.21</v>
      </c>
      <c r="K57" s="127">
        <f t="shared" si="0"/>
        <v>20737119.780000001</v>
      </c>
      <c r="L57" s="128">
        <f t="shared" si="1"/>
        <v>5.4033518929818116E-3</v>
      </c>
    </row>
    <row r="58" spans="1:12" ht="14.25" customHeight="1" x14ac:dyDescent="0.25">
      <c r="A58" s="129" t="s">
        <v>97</v>
      </c>
      <c r="B58" s="125">
        <v>2912920.21</v>
      </c>
      <c r="C58" s="124">
        <v>1841564.18</v>
      </c>
      <c r="D58" s="124">
        <v>13621.68</v>
      </c>
      <c r="E58" s="125">
        <v>16131</v>
      </c>
      <c r="F58" s="125">
        <v>238162</v>
      </c>
      <c r="G58" s="188">
        <v>2279418.12</v>
      </c>
      <c r="H58" s="126"/>
      <c r="I58" s="125">
        <v>37162.65</v>
      </c>
      <c r="J58" s="188">
        <v>99669.62</v>
      </c>
      <c r="K58" s="127">
        <f t="shared" si="0"/>
        <v>7438649.46</v>
      </c>
      <c r="L58" s="128">
        <f t="shared" si="1"/>
        <v>1.9382460567008947E-3</v>
      </c>
    </row>
    <row r="59" spans="1:12" x14ac:dyDescent="0.25">
      <c r="A59" s="131" t="s">
        <v>125</v>
      </c>
      <c r="B59" s="125">
        <v>7883720.5999999996</v>
      </c>
      <c r="C59" s="124">
        <v>0</v>
      </c>
      <c r="D59" s="124">
        <v>21844.18</v>
      </c>
      <c r="E59" s="125"/>
      <c r="F59" s="125"/>
      <c r="G59" s="188">
        <v>3655350.6</v>
      </c>
      <c r="H59" s="126"/>
      <c r="I59" s="125"/>
      <c r="J59" s="188">
        <v>133398.26</v>
      </c>
      <c r="K59" s="127">
        <f t="shared" si="0"/>
        <v>11694313.639999999</v>
      </c>
      <c r="L59" s="128">
        <f t="shared" si="1"/>
        <v>3.0471199671981159E-3</v>
      </c>
    </row>
    <row r="60" spans="1:12" ht="14.25" customHeight="1" x14ac:dyDescent="0.25">
      <c r="A60" s="129" t="s">
        <v>98</v>
      </c>
      <c r="B60" s="125">
        <v>1589997.26</v>
      </c>
      <c r="C60" s="124">
        <v>876778.29</v>
      </c>
      <c r="D60" s="124">
        <v>3930.2</v>
      </c>
      <c r="E60" s="125">
        <v>16641</v>
      </c>
      <c r="F60" s="125">
        <v>118261</v>
      </c>
      <c r="G60" s="188">
        <v>657670.43999999994</v>
      </c>
      <c r="H60" s="126"/>
      <c r="I60" s="125">
        <v>3546.55</v>
      </c>
      <c r="J60" s="188">
        <v>29722.05</v>
      </c>
      <c r="K60" s="127">
        <f t="shared" si="0"/>
        <v>3296546.7899999996</v>
      </c>
      <c r="L60" s="128">
        <f t="shared" si="1"/>
        <v>8.5896221495662358E-4</v>
      </c>
    </row>
    <row r="61" spans="1:12" ht="14.25" customHeight="1" x14ac:dyDescent="0.25">
      <c r="A61" s="129" t="s">
        <v>99</v>
      </c>
      <c r="B61" s="125">
        <v>17200814.870000001</v>
      </c>
      <c r="C61" s="124">
        <v>20270434.800000001</v>
      </c>
      <c r="D61" s="124">
        <v>88703.21</v>
      </c>
      <c r="E61" s="125">
        <v>170950</v>
      </c>
      <c r="F61" s="125">
        <v>1105470</v>
      </c>
      <c r="G61" s="188">
        <v>14843376.84</v>
      </c>
      <c r="H61" s="126"/>
      <c r="I61" s="125">
        <v>349345.5</v>
      </c>
      <c r="J61" s="188">
        <v>653451.51</v>
      </c>
      <c r="K61" s="127">
        <f t="shared" si="0"/>
        <v>54682546.729999997</v>
      </c>
      <c r="L61" s="128">
        <f t="shared" si="1"/>
        <v>1.424831632942479E-2</v>
      </c>
    </row>
    <row r="62" spans="1:12" ht="14.25" customHeight="1" x14ac:dyDescent="0.25">
      <c r="A62" s="129" t="s">
        <v>100</v>
      </c>
      <c r="B62" s="125">
        <v>2853226.89</v>
      </c>
      <c r="C62" s="124">
        <v>1211022.05</v>
      </c>
      <c r="D62" s="124">
        <v>8743.7000000000007</v>
      </c>
      <c r="E62" s="125"/>
      <c r="F62" s="125">
        <v>81705</v>
      </c>
      <c r="G62" s="188">
        <v>1463149.44</v>
      </c>
      <c r="H62" s="126"/>
      <c r="I62" s="125">
        <v>28858.2</v>
      </c>
      <c r="J62" s="188">
        <v>61929.31</v>
      </c>
      <c r="K62" s="127">
        <f t="shared" si="0"/>
        <v>5708634.5899999999</v>
      </c>
      <c r="L62" s="128">
        <f t="shared" si="1"/>
        <v>1.4874660437640555E-3</v>
      </c>
    </row>
    <row r="63" spans="1:12" ht="14.25" customHeight="1" x14ac:dyDescent="0.25">
      <c r="A63" s="129" t="s">
        <v>101</v>
      </c>
      <c r="B63" s="125">
        <v>29808249.390000001</v>
      </c>
      <c r="C63" s="124">
        <v>17496188.09</v>
      </c>
      <c r="D63" s="124">
        <v>100419.41</v>
      </c>
      <c r="E63" s="125">
        <v>112169</v>
      </c>
      <c r="F63" s="125">
        <v>466397</v>
      </c>
      <c r="G63" s="188">
        <v>16803936.719999999</v>
      </c>
      <c r="H63" s="126"/>
      <c r="I63" s="125">
        <v>150019.1</v>
      </c>
      <c r="J63" s="188">
        <v>668025.23</v>
      </c>
      <c r="K63" s="127">
        <f t="shared" si="0"/>
        <v>65605403.939999998</v>
      </c>
      <c r="L63" s="128">
        <f t="shared" si="1"/>
        <v>1.70944223368437E-2</v>
      </c>
    </row>
    <row r="64" spans="1:12" ht="14.25" customHeight="1" x14ac:dyDescent="0.25">
      <c r="A64" s="129" t="s">
        <v>102</v>
      </c>
      <c r="B64" s="125">
        <v>7645374.8700000001</v>
      </c>
      <c r="C64" s="124">
        <v>3519079.88</v>
      </c>
      <c r="D64" s="124">
        <v>32531.11</v>
      </c>
      <c r="E64" s="125">
        <v>32251</v>
      </c>
      <c r="F64" s="125">
        <v>289423</v>
      </c>
      <c r="G64" s="188">
        <v>5443674.96</v>
      </c>
      <c r="H64" s="126"/>
      <c r="I64" s="125">
        <v>31971.45</v>
      </c>
      <c r="J64" s="188">
        <v>218397.78</v>
      </c>
      <c r="K64" s="127">
        <f t="shared" si="0"/>
        <v>17212704.050000001</v>
      </c>
      <c r="L64" s="128">
        <f t="shared" si="1"/>
        <v>4.4850151804400286E-3</v>
      </c>
    </row>
    <row r="65" spans="1:12" ht="14.25" customHeight="1" x14ac:dyDescent="0.25">
      <c r="A65" s="132" t="s">
        <v>123</v>
      </c>
      <c r="B65" s="125"/>
      <c r="C65" s="124"/>
      <c r="D65" s="124"/>
      <c r="E65" s="125"/>
      <c r="F65" s="125"/>
      <c r="G65" s="126"/>
      <c r="H65" s="126"/>
      <c r="I65" s="125"/>
      <c r="J65" s="126">
        <v>0</v>
      </c>
      <c r="K65" s="127">
        <f t="shared" si="0"/>
        <v>0</v>
      </c>
      <c r="L65" s="128">
        <f t="shared" si="1"/>
        <v>0</v>
      </c>
    </row>
    <row r="66" spans="1:12" x14ac:dyDescent="0.25">
      <c r="B66" s="133">
        <f t="shared" ref="B66:L66" si="2">SUM(B6:B65)</f>
        <v>1418777892.2299998</v>
      </c>
      <c r="C66" s="133">
        <f t="shared" si="2"/>
        <v>1163291041.1699996</v>
      </c>
      <c r="D66" s="133">
        <f t="shared" si="2"/>
        <v>6696351.9099999983</v>
      </c>
      <c r="E66" s="133">
        <f t="shared" si="2"/>
        <v>8459560</v>
      </c>
      <c r="F66" s="133">
        <f t="shared" si="2"/>
        <v>59932839</v>
      </c>
      <c r="G66" s="134">
        <f t="shared" si="2"/>
        <v>1120551024.0000002</v>
      </c>
      <c r="H66" s="134"/>
      <c r="I66" s="133">
        <f t="shared" si="2"/>
        <v>14000000</v>
      </c>
      <c r="J66" s="133">
        <f t="shared" si="2"/>
        <v>46116439.98999998</v>
      </c>
      <c r="K66" s="127">
        <f t="shared" si="0"/>
        <v>3837825148.2999992</v>
      </c>
      <c r="L66" s="135">
        <f t="shared" si="2"/>
        <v>1.0000000000000002</v>
      </c>
    </row>
    <row r="68" spans="1:12" x14ac:dyDescent="0.25">
      <c r="B68" s="136"/>
    </row>
    <row r="69" spans="1:12" x14ac:dyDescent="0.25">
      <c r="B69" s="136"/>
      <c r="G69" s="140"/>
      <c r="I69" s="136"/>
      <c r="J69" s="136"/>
    </row>
    <row r="70" spans="1:12" x14ac:dyDescent="0.25">
      <c r="K70" s="136"/>
    </row>
  </sheetData>
  <mergeCells count="2">
    <mergeCell ref="A1:L1"/>
    <mergeCell ref="B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DHCSDOC-1797567310-4380</_dlc_DocId>
    <_dlc_DocIdUrl xmlns="69bc34b3-1921-46c7-8c7a-d18363374b4b">
      <Url>http://dhcsgovstaging:88/_layouts/15/DocIdRedir.aspx?ID=DHCSDOC-1797567310-4380</Url>
      <Description>DHCSDOC-1797567310-4380</Description>
    </_dlc_DocIdUrl>
  </documentManagement>
</p:properties>
</file>

<file path=customXml/itemProps1.xml><?xml version="1.0" encoding="utf-8"?>
<ds:datastoreItem xmlns:ds="http://schemas.openxmlformats.org/officeDocument/2006/customXml" ds:itemID="{CC0E1B4B-3EC1-409C-9705-02EBB154BA92}"/>
</file>

<file path=customXml/itemProps2.xml><?xml version="1.0" encoding="utf-8"?>
<ds:datastoreItem xmlns:ds="http://schemas.openxmlformats.org/officeDocument/2006/customXml" ds:itemID="{9C851F2B-0DC3-4372-A77E-ABF2E7B916E6}"/>
</file>

<file path=customXml/itemProps3.xml><?xml version="1.0" encoding="utf-8"?>
<ds:datastoreItem xmlns:ds="http://schemas.openxmlformats.org/officeDocument/2006/customXml" ds:itemID="{55F0EE93-1BFC-41AF-AFC3-C1A286A3FA69}"/>
</file>

<file path=customXml/itemProps4.xml><?xml version="1.0" encoding="utf-8"?>
<ds:datastoreItem xmlns:ds="http://schemas.openxmlformats.org/officeDocument/2006/customXml" ds:itemID="{88509E99-67A7-41EF-A88A-140EDA8382F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Adjusted Resources</vt:lpstr>
      <vt:lpstr>Information</vt:lpstr>
      <vt:lpstr>Adjustment #1 ENC 7</vt:lpstr>
      <vt:lpstr>Adjustment #2 ENC 8</vt:lpstr>
      <vt:lpstr>Adjustment #3 ENC 9</vt:lpstr>
      <vt:lpstr>Final Resources ENC 10</vt:lpstr>
      <vt:lpstr>Final Adjustment ENC 10</vt:lpstr>
      <vt:lpstr>Self-Suff</vt:lpstr>
      <vt:lpstr>Resources</vt:lpstr>
      <vt:lpstr>'Adjustment #1 ENC 7'!Print_Area</vt:lpstr>
      <vt:lpstr>'Adjustment #3 ENC 9'!Print_Area</vt:lpstr>
      <vt:lpstr>'Adjustment #1 ENC 7'!Print_Titles</vt:lpstr>
      <vt:lpstr>'Adjustment #2 ENC 8'!Print_Titles</vt:lpstr>
      <vt:lpstr>'Adjustment #3 ENC 9'!Print_Titles</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Enc-7-Resource-Adjust-Opt-1</dc:title>
  <dc:creator>Tchrist2</dc:creator>
  <cp:keywords/>
  <cp:lastModifiedBy>Vue, Yee@DHCS</cp:lastModifiedBy>
  <cp:lastPrinted>2018-06-25T21:06:32Z</cp:lastPrinted>
  <dcterms:created xsi:type="dcterms:W3CDTF">2017-06-13T15:16:29Z</dcterms:created>
  <dcterms:modified xsi:type="dcterms:W3CDTF">2021-09-22T15:26:50Z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2a48d150-e4a1-4814-bc73-b64be53fb6dc</vt:lpwstr>
  </property>
  <property fmtid="{D5CDD505-2E9C-101B-9397-08002B2CF9AE}" pid="4" name="Division">
    <vt:lpwstr>11;#Community Services|c23dee46-a4de-4c29-8bbc-79830d9e7d7c</vt:lpwstr>
  </property>
</Properties>
</file>