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W:\OOD\Fiscal\Mental-Health\MHSA\MHSA 2017 Forward\2021-2022\03. Revenue &amp; Expenditure Report (RER)\"/>
    </mc:Choice>
  </mc:AlternateContent>
  <bookViews>
    <workbookView xWindow="0" yWindow="0" windowWidth="28800" windowHeight="11175" tabRatio="584" firstSheet="1" activeTab="1"/>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62913"/>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<sst xmlns="http://schemas.openxmlformats.org/spreadsheetml/2006/main" count="1519" uniqueCount="830">
  <si>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</si>
  <si>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</si>
  <si>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</si>
  <si>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</si>
  <si>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</si>
  <si>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</si>
  <si>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</si>
  <si>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</si>
  <si>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</si>
  <si>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</si>
  <si>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</si>
  <si>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</si>
  <si>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</si>
  <si>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</si>
  <si>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</si>
  <si>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</si>
  <si>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</si>
  <si>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</si>
  <si>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</si>
  <si>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</si>
  <si>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</si>
  <si>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</si>
  <si>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</si>
  <si>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</si>
  <si>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</si>
  <si>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</si>
  <si>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</si>
  <si>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</si>
  <si>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</si>
  <si>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</si>
  <si>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</si>
  <si>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</si>
  <si>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</si>
  <si>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</si>
  <si>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</si>
  <si>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</si>
  <si>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</si>
  <si>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</si>
  <si>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</si>
  <si>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</si>
  <si>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</si>
  <si>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</si>
  <si>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</si>
  <si>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</si>
  <si>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</si>
  <si>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</si>
  <si>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</si>
  <si>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</si>
  <si>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</si>
  <si>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</si>
  <si>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</si>
  <si>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</si>
  <si>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</si>
  <si>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</si>
  <si>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</si>
  <si>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</si>
  <si>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</si>
  <si>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</si>
  <si>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</si>
  <si>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</si>
  <si>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</si>
  <si>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</si>
  <si>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</si>
  <si>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</si>
  <si>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</si>
  <si>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</si>
  <si>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</si>
  <si>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</si>
  <si>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</si>
  <si>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</si>
  <si>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</si>
  <si>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</si>
  <si>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</si>
  <si>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</si>
  <si>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</si>
  <si>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</si>
  <si>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</si>
  <si>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</si>
  <si>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</si>
  <si>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</si>
  <si>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</si>
  <si>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</si>
  <si>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</si>
  <si>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</si>
  <si>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</si>
  <si>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</si>
  <si>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</si>
  <si>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</si>
  <si>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</si>
  <si>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</si>
  <si>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</si>
  <si>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</si>
  <si>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</si>
  <si>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</si>
  <si>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</si>
  <si>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</si>
  <si>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</si>
  <si>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</si>
  <si>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</si>
  <si>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</si>
  <si>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</si>
  <si>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</si>
  <si>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</si>
  <si>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</si>
  <si>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</si>
  <si>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</si>
  <si>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</si>
  <si>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</si>
  <si>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</si>
  <si>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</si>
  <si>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</si>
  <si>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</si>
  <si>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</si>
  <si>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</si>
  <si>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</si>
  <si>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</si>
  <si>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</si>
  <si>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</si>
  <si>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</si>
  <si>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</si>
  <si>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</si>
  <si>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</si>
  <si>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</si>
  <si>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</si>
  <si>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</si>
  <si>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</si>
  <si>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</si>
  <si>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</si>
  <si>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</si>
  <si>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</si>
  <si>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</si>
  <si>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</si>
  <si>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</si>
  <si>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</si>
  <si>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</si>
  <si>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</si>
  <si>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</si>
  <si>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</si>
  <si>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</si>
  <si>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</si>
  <si>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</si>
  <si>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</si>
  <si>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</si>
  <si>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</si>
  <si>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</si>
  <si>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</si>
  <si>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</si>
  <si>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</si>
  <si>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</si>
  <si>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</si>
  <si>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</si>
  <si>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</si>
  <si>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</si>
  <si>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</si>
  <si>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</si>
  <si>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</si>
  <si>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</si>
  <si>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</si>
  <si>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</si>
  <si>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</si>
  <si>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</si>
  <si>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</si>
  <si>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</si>
  <si>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</si>
  <si>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</si>
  <si>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</si>
  <si>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</si>
  <si>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</si>
  <si>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</si>
  <si>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</si>
  <si>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</si>
  <si>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</si>
  <si>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</si>
  <si>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</si>
  <si>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</si>
  <si>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</si>
  <si>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</si>
  <si>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</si>
  <si>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</si>
  <si>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</si>
  <si>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</si>
  <si>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</si>
  <si>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</si>
  <si>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</si>
  <si>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</si>
  <si>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</si>
  <si>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</si>
  <si>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</si>
  <si>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</si>
  <si>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</si>
  <si>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</si>
  <si>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</si>
  <si>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</si>
  <si>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</si>
  <si>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</si>
  <si>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</si>
  <si>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</si>
  <si>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</si>
  <si>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</si>
  <si>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</si>
  <si>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</si>
  <si>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</si>
  <si>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</si>
  <si>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</si>
  <si>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</si>
  <si>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</si>
  <si>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</si>
  <si>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</si>
  <si>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</si>
  <si>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</si>
  <si>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</si>
  <si>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</si>
  <si>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</si>
  <si>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</si>
  <si>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</si>
  <si>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</si>
  <si>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</si>
  <si>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</si>
  <si>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</si>
  <si>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</si>
  <si>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</si>
  <si>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</si>
  <si>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</si>
  <si>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</si>
  <si>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</si>
  <si>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</si>
  <si>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</si>
  <si>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</si>
  <si>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</si>
  <si>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</si>
  <si>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</si>
  <si>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</si>
  <si>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</si>
  <si>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</si>
  <si>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</si>
  <si>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</si>
  <si>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</si>
  <si>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</si>
  <si>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</si>
  <si>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</si>
  <si>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</si>
  <si>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</si>
  <si>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</si>
  <si>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</si>
  <si>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</si>
  <si>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</si>
  <si>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</si>
  <si>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</si>
  <si>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</si>
  <si>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</si>
  <si>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</si>
  <si>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</si>
  <si>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</si>
  <si>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</si>
  <si>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</si>
  <si>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</si>
  <si>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</si>
  <si>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</si>
  <si>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</si>
  <si>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</si>
  <si>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</si>
  <si>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</si>
  <si>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</si>
  <si>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</si>
  <si>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</si>
  <si>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</si>
  <si>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</si>
  <si>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</si>
  <si>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</si>
  <si>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</si>
  <si>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</si>
  <si>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</si>
  <si>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</si>
  <si>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</si>
  <si>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</si>
  <si>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</si>
  <si>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</si>
  <si>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</si>
  <si>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</si>
  <si>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</si>
  <si>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</si>
  <si>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</si>
  <si>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</si>
  <si>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</si>
  <si>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</si>
  <si>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</si>
  <si>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</si>
  <si>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</si>
  <si>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</si>
  <si>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</si>
  <si>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</si>
  <si>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</si>
  <si>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</si>
  <si>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</si>
  <si>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</si>
  <si>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</si>
  <si>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</si>
  <si>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</si>
  <si>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</si>
  <si>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</si>
  <si>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</si>
  <si>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</si>
  <si>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</si>
  <si>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</si>
  <si>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</si>
  <si>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</si>
  <si>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</si>
  <si>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</si>
  <si>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</si>
  <si>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</si>
  <si>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</si>
  <si>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</si>
  <si>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</si>
  <si>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</si>
  <si>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</si>
  <si>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</si>
  <si>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</si>
  <si>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</si>
  <si>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</si>
  <si>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</si>
  <si>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</si>
  <si>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</si>
  <si>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</si>
  <si>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</si>
  <si>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</si>
  <si>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</si>
  <si>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</si>
  <si>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</si>
  <si>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</si>
  <si>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</si>
  <si>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</si>
  <si>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</si>
  <si>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</si>
  <si>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</si>
  <si>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</si>
  <si>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</si>
  <si>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</si>
  <si>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</si>
  <si>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</si>
  <si>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</si>
  <si>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</si>
  <si>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</si>
  <si>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</si>
  <si>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</si>
  <si>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</si>
  <si>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</si>
  <si>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</si>
  <si>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</si>
  <si>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</si>
  <si>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</si>
  <si>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</si>
  <si>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</si>
  <si>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</si>
  <si>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</si>
  <si>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</si>
  <si>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</si>
  <si>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</si>
  <si>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</si>
  <si>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</si>
  <si>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</si>
  <si>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</si>
  <si>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</si>
  <si>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</si>
  <si>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</si>
  <si>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</si>
  <si>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</si>
  <si>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</si>
  <si>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</si>
  <si>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</si>
  <si>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</si>
  <si>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</si>
  <si>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</si>
  <si>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</si>
  <si>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</si>
  <si>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</si>
  <si>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</si>
  <si>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</si>
  <si>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</si>
  <si>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</si>
  <si>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</si>
  <si>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</si>
  <si>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</si>
  <si>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</si>
  <si>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</si>
  <si>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</si>
  <si>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</si>
  <si>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</si>
  <si>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</si>
  <si>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</si>
  <si>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</si>
  <si>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</si>
  <si>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</si>
  <si>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</si>
  <si>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</si>
  <si>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</si>
  <si>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</si>
  <si>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</si>
  <si>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</si>
  <si>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</si>
  <si>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</si>
  <si>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</si>
  <si>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</si>
  <si>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</si>
  <si>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</si>
  <si>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</si>
  <si>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</si>
  <si>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</si>
  <si>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</si>
  <si>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</si>
  <si>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</si>
  <si>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</si>
  <si>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</si>
  <si>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</si>
  <si>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</si>
  <si>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</si>
  <si>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</si>
  <si>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</si>
  <si>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</si>
  <si>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</si>
  <si>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</si>
  <si>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</si>
  <si>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</si>
  <si>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</si>
  <si>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</si>
  <si>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</si>
  <si>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</si>
  <si>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</si>
  <si>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</si>
  <si>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</si>
  <si>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</si>
  <si>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</si>
  <si>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</si>
  <si>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</si>
  <si>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</si>
  <si>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</si>
  <si>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</si>
  <si>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</si>
  <si>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</si>
  <si>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</si>
  <si>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</si>
  <si>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</si>
  <si>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</si>
  <si>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</si>
  <si>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</si>
  <si>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</si>
  <si>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</si>
  <si>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</si>
  <si>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</si>
  <si>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</si>
  <si>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</si>
  <si>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</si>
  <si>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</si>
  <si>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</si>
  <si>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</si>
  <si>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</si>
  <si>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</si>
  <si>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</si>
  <si>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</si>
  <si>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</si>
  <si>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</si>
  <si>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</si>
  <si>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</si>
  <si>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</si>
  <si>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</si>
  <si>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</si>
  <si>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</si>
  <si>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</si>
  <si>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</si>
  <si>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</si>
  <si>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</si>
  <si>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</si>
  <si>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</si>
  <si>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</si>
  <si>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</si>
  <si>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</si>
  <si>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</si>
  <si>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</si>
  <si>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</si>
  <si>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</si>
  <si>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</si>
  <si>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</si>
  <si>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</si>
  <si>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</si>
  <si>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</si>
  <si>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</si>
  <si>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</si>
  <si>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</si>
  <si>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</si>
  <si>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</si>
  <si>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</si>
  <si>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</si>
  <si>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</si>
  <si>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</si>
  <si>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</si>
  <si>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</si>
  <si>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</si>
  <si>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</si>
  <si>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</si>
  <si>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</si>
  <si>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</si>
  <si>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</si>
  <si>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</si>
  <si>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</si>
  <si>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</si>
  <si>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</si>
  <si>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</si>
  <si>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</si>
  <si>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</si>
  <si>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</si>
  <si>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</si>
  <si>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</si>
  <si>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</si>
  <si>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</si>
  <si>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</si>
  <si>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</si>
  <si>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</si>
  <si>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</si>
  <si>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</si>
  <si>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</si>
  <si>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</si>
  <si>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</si>
  <si>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</si>
  <si>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</si>
  <si>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</si>
  <si>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</si>
  <si>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</si>
  <si>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</si>
  <si>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</si>
  <si>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</si>
  <si>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</si>
  <si>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</si>
  <si>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</si>
  <si>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</si>
  <si>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</si>
  <si>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</si>
  <si>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</si>
  <si>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</si>
  <si>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</si>
  <si>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</si>
  <si>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</si>
  <si>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</si>
  <si>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</si>
  <si>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</si>
  <si>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</si>
  <si>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</si>
  <si>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</si>
  <si>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</si>
  <si>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</si>
  <si>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</si>
  <si>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</si>
  <si>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</si>
  <si>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</si>
  <si>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</si>
  <si>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</si>
  <si>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</si>
  <si>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</si>
  <si>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</si>
  <si>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</si>
  <si>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</si>
  <si>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</si>
  <si>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</si>
  <si>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</si>
  <si>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</si>
  <si>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</si>
  <si>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</si>
  <si>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</si>
  <si>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</si>
  <si>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</si>
  <si>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</si>
  <si>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</si>
  <si>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</si>
  <si>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</si>
  <si>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</si>
  <si>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</si>
  <si>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</si>
  <si>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</si>
  <si>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</si>
  <si>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</si>
  <si>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</si>
  <si>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</si>
  <si>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</si>
  <si>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</si>
  <si>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</si>
  <si>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</si>
  <si>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</si>
  <si>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</si>
  <si>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</si>
  <si>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</si>
  <si>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</si>
  <si>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</si>
  <si>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</si>
  <si>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</si>
  <si>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</si>
  <si>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</si>
  <si>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</si>
  <si>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</si>
  <si>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</si>
  <si>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</si>
  <si>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</si>
  <si>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</si>
  <si>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</si>
  <si>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</si>
  <si>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</si>
  <si>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</si>
  <si>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</si>
  <si>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</si>
  <si>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</si>
  <si>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</si>
  <si>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</si>
  <si>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</si>
  <si>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</si>
  <si>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</si>
  <si>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</si>
  <si>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</si>
  <si>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</si>
  <si>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</si>
  <si>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</si>
  <si>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</si>
  <si>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</si>
  <si>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</si>
  <si>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</si>
  <si>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</si>
  <si>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</si>
  <si>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</si>
  <si>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</si>
  <si>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</si>
  <si>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</si>
  <si>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</si>
  <si>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</si>
  <si>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</si>
  <si>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</si>
  <si>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</si>
  <si>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</si>
  <si>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</si>
  <si>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</si>
  <si>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</si>
  <si>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</si>
  <si>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</si>
  <si>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</si>
  <si>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</si>
  <si>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</si>
  <si>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</si>
  <si>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</si>
  <si>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</si>
  <si>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</si>
  <si>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</si>
  <si>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</si>
  <si>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</si>
  <si>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</si>
  <si>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</si>
  <si>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</si>
  <si>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</si>
  <si>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</si>
  <si>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</si>
  <si>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</si>
  <si>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</si>
  <si>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</si>
  <si>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</si>
  <si>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</si>
  <si>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</si>
  <si>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</si>
  <si>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</si>
  <si>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</si>
  <si>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</si>
  <si>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</si>
  <si>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</si>
  <si>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</si>
  <si>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</si>
  <si>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</si>
  <si>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</si>
  <si>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</si>
  <si>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</si>
  <si>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</si>
  <si>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</si>
  <si>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</si>
  <si>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</si>
  <si>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</si>
  <si>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</si>
  <si>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</si>
  <si>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</si>
  <si>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</si>
  <si>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</si>
  <si>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</si>
  <si>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</si>
  <si>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</si>
  <si>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</si>
  <si>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</si>
  <si>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</si>
  <si>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</si>
  <si>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</si>
  <si>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</si>
  <si>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</si>
  <si>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</si>
  <si>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</si>
  <si>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</si>
  <si>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</si>
  <si>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</si>
  <si>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</si>
  <si>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</si>
  <si>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</si>
  <si>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</si>
  <si>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</si>
  <si>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</si>
  <si>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</si>
  <si>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</si>
  <si>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</si>
  <si>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</si>
  <si>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</si>
  <si>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</si>
  <si>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</si>
  <si>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</si>
  <si>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</si>
  <si>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</si>
  <si>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</si>
  <si>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</si>
  <si>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</si>
  <si>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</si>
  <si>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</si>
  <si>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</si>
  <si>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</si>
  <si>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</si>
  <si>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</si>
  <si>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</si>
  <si>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</si>
  <si>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</si>
  <si>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</si>
  <si>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</si>
  <si>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</si>
  <si>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</si>
  <si>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</si>
  <si>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</si>
  <si>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</si>
  <si>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</si>
  <si>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</si>
  <si>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</si>
  <si>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</si>
  <si>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</si>
  <si>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</si>
  <si>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</si>
  <si>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</si>
  <si>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</si>
  <si>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</si>
  <si>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</si>
  <si>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</si>
  <si>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</si>
  <si>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</si>
  <si>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</si>
  <si>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</si>
  <si>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</si>
  <si>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</si>
  <si>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</si>
  <si>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</si>
  <si>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</si>
  <si>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</si>
  <si>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</si>
  <si>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</si>
  <si>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</si>
  <si>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</si>
  <si>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</si>
  <si>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</si>
  <si>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</si>
  <si>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</si>
  <si>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</si>
  <si>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</si>
  <si>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</si>
  <si>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</si>
  <si>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</si>
  <si>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</si>
  <si>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</si>
  <si>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</si>
  <si>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</si>
  <si>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</si>
  <si>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</si>
  <si>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</si>
  <si>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</si>
  <si>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</si>
  <si>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</si>
  <si>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</si>
  <si>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</si>
  <si>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</si>
  <si>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</si>
  <si>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</si>
  <si>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2021-2022</t>
  </si>
  <si>
    <t>7001 A-East Parkway Suite 1100</t>
  </si>
  <si>
    <t>Robert Gillette</t>
  </si>
  <si>
    <t>Sr. Accounting Manager</t>
  </si>
  <si>
    <t>916-875-1391</t>
  </si>
  <si>
    <t>SAC1- Communitiy Opportunities for Recovery and Engagement</t>
  </si>
  <si>
    <t xml:space="preserve">SAC2- Sierra Elder Wellness </t>
  </si>
  <si>
    <t>SAC3- Permanent Supportive Housing Program</t>
  </si>
  <si>
    <t>SAC4- Transcultural Wellness Center</t>
  </si>
  <si>
    <t>SAC5- Wellness and Recovery</t>
  </si>
  <si>
    <t>SAC6- Adult Full Service Partnership</t>
  </si>
  <si>
    <t>SAC7- Juvenile Justice Diversion and Treatment Program</t>
  </si>
  <si>
    <t>SAC8- TAY Full Service Partnership</t>
  </si>
  <si>
    <t>SAC9- Crisis Residential  Program</t>
  </si>
  <si>
    <t>SAC10- Children's Community Mental Health Services</t>
  </si>
  <si>
    <t>Time-Limited Community Driven PEI (JPA) see above</t>
  </si>
  <si>
    <t>Program 2 - Mental Health Urgent Care Clinic</t>
  </si>
  <si>
    <t xml:space="preserve">Program 3 - Behavioral Health Crisis Services Collaborative </t>
  </si>
  <si>
    <t>Program 4 - Multi-County FSP INN  Project</t>
  </si>
  <si>
    <t>Program 5 - Forensic Behavioral Health Multi-System Team</t>
  </si>
  <si>
    <t>Technological Needs Project</t>
  </si>
  <si>
    <t>Upgrading Sytem</t>
  </si>
  <si>
    <t>Expenditure</t>
  </si>
  <si>
    <t>FY20/21</t>
  </si>
  <si>
    <t>FY20/21 Expense Paid in FY21/22</t>
  </si>
  <si>
    <t>gilletter@saccounty.gov</t>
  </si>
  <si>
    <t>FY21/22</t>
  </si>
  <si>
    <t>$1M increase to the Innovation budget of the Behavioral Health Crisis Svcs Collaborative to make up for unanticipated COVID-Related and evaluation costs</t>
  </si>
  <si>
    <t>Suicide Prevention and Education- Supporting Community Connections</t>
  </si>
  <si>
    <t>Suicide Prevention and Education - Suicide Crisis Line &amp; Emergency Department Follow-Up Svcs</t>
  </si>
  <si>
    <t>Suicide Prevention and Education - Mental Health Respite Programs</t>
  </si>
  <si>
    <t>Suicide Prevention and Education - Suicide Bereavement Support Groups</t>
  </si>
  <si>
    <t>Suicide Prevention and Education - Community Support Team</t>
  </si>
  <si>
    <t>Suicide Prevention and Education - Mental Health Navigator</t>
  </si>
  <si>
    <t>Suicide Prevention and Education- Mobile Crisis Support Teams</t>
  </si>
  <si>
    <t>Strengthening Families - Quality Child Care Collaborative</t>
  </si>
  <si>
    <t>Strengthening Families - CPS Mental Health Team</t>
  </si>
  <si>
    <t>Strengthening Families - Bullying Prevention Education &amp; Training</t>
  </si>
  <si>
    <t>Strengthening Families - Early Violence Intervention Begins with Education</t>
  </si>
  <si>
    <t>Strengthening Families - Adoptive Families Respite</t>
  </si>
  <si>
    <t>Strengthening Families - The Source</t>
  </si>
  <si>
    <t>Strengthening Families - Youth Mental Health First Aid</t>
  </si>
  <si>
    <t>Strengthening Families - Safe Zone Squad</t>
  </si>
  <si>
    <t>Integrated Health &amp; Wellness - SacEDAPT</t>
  </si>
  <si>
    <t>Integrated Health &amp; Wellness - SeniorLink</t>
  </si>
  <si>
    <t>Integrated Health &amp; Wellness - Trauma Informed Wellness Program for the African American Community</t>
  </si>
  <si>
    <t>Mental Health Promotion - MI: It's not always what you think</t>
  </si>
  <si>
    <t>Mental Health Promotion - Mental Health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</si>
</sst>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1"/>
      <color theme="1"/>
      <name val="Times New Roman"/>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12">
    <xf numFmtId="0" fontId="0" fillId="0" borderId="0"/>
    <xf numFmtId="9" fontId="14" fillId="0" borderId="0" applyFont="0" applyFill="0" applyBorder="0" applyAlignment="0" applyProtection="0"/>
    <xf numFmtId="0" fontId="16" fillId="0" borderId="0"/>
    <xf numFmtId="0" fontId="18" fillId="0" borderId="0"/>
    <xf numFmtId="0" fontId="19" fillId="0" borderId="0" applyNumberFormat="0" applyFill="0" applyBorder="0" applyAlignment="0" applyProtection="0"/>
    <xf numFmtId="0" fontId="17" fillId="0" borderId="0"/>
    <xf numFmtId="0" fontId="14" fillId="0" borderId="0"/>
    <xf numFmtId="44" fontId="14" fillId="0" borderId="0" applyFont="0" applyFill="0" applyBorder="0" applyAlignment="0" applyProtection="0"/>
    <xf numFmtId="0" fontId="38" fillId="5" borderId="34" applyNumberFormat="0" applyAlignment="0" applyProtection="0"/>
    <xf numFmtId="0" fontId="16" fillId="0" borderId="0"/>
    <xf numFmtId="0" fontId="1" fillId="0" borderId="0"/>
    <xf numFmtId="0" fontId="16" fillId="0" borderId="0"/>
  </cellStyleXfs>
  <cellXfs count="425">
    <xf numFmtId="0" fontId="0" fillId="0" borderId="0" xfId="0"/>
    <xf numFmtId="0" fontId="15" fillId="0" borderId="0" xfId="0" applyFont="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5" fillId="0" borderId="0" xfId="0" applyFont="1" applyFill="1" applyBorder="1" applyAlignment="1" applyProtection="1">
      <alignment wrapText="1"/>
    </xf>
    <xf numFmtId="0" fontId="15" fillId="0" borderId="0" xfId="0" applyFont="1" applyFill="1" applyBorder="1" applyAlignment="1" applyProtection="1">
      <alignment horizontal="center" wrapText="1"/>
    </xf>
    <xf numFmtId="0" fontId="15" fillId="0" borderId="0" xfId="0" applyFont="1" applyFill="1" applyBorder="1" applyAlignment="1" applyProtection="1">
      <alignment vertical="top" wrapText="1"/>
    </xf>
    <xf numFmtId="0" fontId="15" fillId="0" borderId="0" xfId="0" applyFont="1" applyFill="1" applyBorder="1" applyAlignment="1" applyProtection="1">
      <alignment horizontal="center" vertical="top" wrapText="1"/>
    </xf>
    <xf numFmtId="0" fontId="24" fillId="0" borderId="0" xfId="0" applyFont="1" applyFill="1" applyBorder="1" applyAlignment="1" applyProtection="1">
      <alignment horizontal="left"/>
    </xf>
    <xf numFmtId="0" fontId="15" fillId="0" borderId="0" xfId="0" applyFont="1" applyFill="1" applyBorder="1" applyAlignment="1" applyProtection="1">
      <alignment vertical="center"/>
    </xf>
    <xf numFmtId="0" fontId="22" fillId="0" borderId="0" xfId="0" applyFont="1"/>
    <xf numFmtId="164" fontId="15" fillId="0" borderId="0" xfId="0" applyNumberFormat="1" applyFont="1" applyFill="1" applyBorder="1" applyProtection="1"/>
    <xf numFmtId="0" fontId="22" fillId="0" borderId="0" xfId="0" applyFont="1" applyBorder="1" applyProtection="1"/>
    <xf numFmtId="9" fontId="15" fillId="0" borderId="0" xfId="1" applyFont="1" applyFill="1" applyBorder="1" applyProtection="1"/>
    <xf numFmtId="0" fontId="23" fillId="0" borderId="0" xfId="4" applyFont="1" applyBorder="1" applyAlignment="1" applyProtection="1"/>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164" fontId="15" fillId="0" borderId="0" xfId="0" applyNumberFormat="1" applyFont="1" applyFill="1" applyBorder="1" applyAlignment="1" applyProtection="1"/>
    <xf numFmtId="10" fontId="15" fillId="0" borderId="19" xfId="0" applyNumberFormat="1" applyFont="1" applyFill="1" applyBorder="1" applyAlignment="1" applyProtection="1">
      <alignment horizontal="center"/>
      <protection locked="0"/>
    </xf>
    <xf numFmtId="14" fontId="24" fillId="0" borderId="0" xfId="0" applyNumberFormat="1" applyFont="1" applyFill="1" applyBorder="1" applyAlignment="1" applyProtection="1">
      <alignment horizontal="left"/>
    </xf>
    <xf numFmtId="0" fontId="22" fillId="0" borderId="0" xfId="0" applyFont="1" applyBorder="1" applyAlignment="1" applyProtection="1">
      <alignment horizontal="center"/>
    </xf>
    <xf numFmtId="0" fontId="15" fillId="0" borderId="0" xfId="0" applyFont="1" applyFill="1" applyBorder="1" applyAlignment="1" applyProtection="1">
      <alignment horizontal="left" vertical="center"/>
    </xf>
    <xf numFmtId="14" fontId="24" fillId="0" borderId="0" xfId="0" applyNumberFormat="1" applyFont="1" applyFill="1" applyBorder="1" applyAlignment="1" applyProtection="1">
      <alignment horizontal="center"/>
    </xf>
    <xf numFmtId="164" fontId="24" fillId="0" borderId="19" xfId="0" applyNumberFormat="1" applyFont="1" applyFill="1" applyBorder="1" applyProtection="1">
      <protection locked="0"/>
    </xf>
    <xf numFmtId="0" fontId="15" fillId="0" borderId="0" xfId="0" applyFont="1" applyFill="1" applyBorder="1" applyAlignment="1" applyProtection="1">
      <alignment horizontal="center" vertical="center"/>
    </xf>
    <xf numFmtId="0" fontId="13" fillId="0" borderId="0" xfId="0" applyFont="1" applyProtection="1"/>
    <xf numFmtId="0" fontId="13" fillId="0" borderId="0" xfId="0" applyFont="1"/>
    <xf numFmtId="0" fontId="13" fillId="0" borderId="0" xfId="0" applyFont="1" applyBorder="1" applyProtection="1"/>
    <xf numFmtId="0" fontId="13" fillId="0" borderId="0" xfId="0" applyFont="1" applyFill="1" applyBorder="1" applyProtection="1"/>
    <xf numFmtId="14" fontId="13" fillId="0" borderId="0" xfId="0" applyNumberFormat="1" applyFont="1" applyFill="1" applyBorder="1" applyAlignment="1" applyProtection="1">
      <alignment horizontal="center"/>
    </xf>
    <xf numFmtId="164" fontId="13" fillId="0" borderId="19" xfId="0" applyNumberFormat="1" applyFont="1" applyFill="1" applyBorder="1" applyProtection="1">
      <protection locked="0"/>
    </xf>
    <xf numFmtId="164" fontId="13" fillId="0" borderId="19" xfId="0" applyNumberFormat="1" applyFont="1" applyBorder="1" applyProtection="1">
      <protection locked="0"/>
    </xf>
    <xf numFmtId="164" fontId="13" fillId="0" borderId="24" xfId="0" applyNumberFormat="1" applyFont="1" applyFill="1" applyBorder="1" applyProtection="1">
      <protection locked="0"/>
    </xf>
    <xf numFmtId="0" fontId="13" fillId="0" borderId="19" xfId="0" applyFont="1" applyFill="1" applyBorder="1" applyProtection="1">
      <protection locked="0"/>
    </xf>
    <xf numFmtId="164" fontId="13" fillId="0" borderId="23" xfId="0" applyNumberFormat="1" applyFont="1" applyFill="1" applyBorder="1" applyProtection="1">
      <protection locked="0"/>
    </xf>
    <xf numFmtId="0" fontId="13" fillId="0" borderId="0" xfId="0" applyFont="1" applyBorder="1" applyAlignment="1" applyProtection="1">
      <alignment vertical="center"/>
    </xf>
    <xf numFmtId="9" fontId="13" fillId="0" borderId="19" xfId="1" applyFont="1" applyFill="1" applyBorder="1" applyProtection="1">
      <protection locked="0"/>
    </xf>
    <xf numFmtId="0" fontId="13" fillId="0" borderId="0" xfId="0" applyFont="1" applyBorder="1" applyAlignment="1" applyProtection="1">
      <alignment horizontal="left"/>
    </xf>
    <xf numFmtId="14" fontId="13" fillId="0" borderId="19" xfId="0" applyNumberFormat="1" applyFont="1" applyFill="1" applyBorder="1" applyProtection="1">
      <protection locked="0"/>
    </xf>
    <xf numFmtId="0" fontId="13" fillId="0" borderId="0" xfId="0" applyNumberFormat="1" applyFont="1" applyBorder="1" applyProtection="1"/>
    <xf numFmtId="165" fontId="13" fillId="0" borderId="19" xfId="0" applyNumberFormat="1" applyFont="1" applyFill="1" applyBorder="1" applyAlignment="1" applyProtection="1">
      <alignment horizontal="center"/>
      <protection locked="0"/>
    </xf>
    <xf numFmtId="165" fontId="13" fillId="0" borderId="0" xfId="0" applyNumberFormat="1" applyFont="1" applyFill="1" applyBorder="1" applyProtection="1"/>
    <xf numFmtId="164" fontId="13" fillId="0" borderId="0" xfId="0" applyNumberFormat="1" applyFont="1" applyBorder="1" applyProtection="1"/>
    <xf numFmtId="0" fontId="13" fillId="0" borderId="0" xfId="0" applyFont="1" applyBorder="1" applyAlignment="1" applyProtection="1">
      <alignment horizontal="center" vertical="center"/>
    </xf>
    <xf numFmtId="0" fontId="22" fillId="4" borderId="15" xfId="0" applyFont="1" applyFill="1" applyBorder="1"/>
    <xf numFmtId="0" fontId="22" fillId="4" borderId="15" xfId="0" applyFont="1" applyFill="1" applyBorder="1" applyAlignment="1">
      <alignment wrapText="1"/>
    </xf>
    <xf numFmtId="0" fontId="22" fillId="4" borderId="12" xfId="0" applyFont="1" applyFill="1" applyBorder="1"/>
    <xf numFmtId="0" fontId="13" fillId="0" borderId="1" xfId="0" applyFont="1" applyBorder="1"/>
    <xf numFmtId="165" fontId="13" fillId="0" borderId="0" xfId="0" applyNumberFormat="1" applyFont="1" applyBorder="1"/>
    <xf numFmtId="0" fontId="13" fillId="0" borderId="0" xfId="0" applyFont="1" applyBorder="1"/>
    <xf numFmtId="0" fontId="13" fillId="0" borderId="8" xfId="0" applyFont="1" applyBorder="1"/>
    <xf numFmtId="0" fontId="13" fillId="0" borderId="9" xfId="0" applyFont="1" applyBorder="1"/>
    <xf numFmtId="165" fontId="13" fillId="0" borderId="14" xfId="0" applyNumberFormat="1" applyFont="1" applyBorder="1"/>
    <xf numFmtId="0" fontId="13" fillId="0" borderId="14" xfId="0" applyFont="1" applyBorder="1"/>
    <xf numFmtId="0" fontId="13" fillId="0" borderId="10" xfId="0" applyFont="1" applyBorder="1"/>
    <xf numFmtId="0" fontId="13" fillId="0" borderId="0" xfId="3" applyFont="1"/>
    <xf numFmtId="0" fontId="23" fillId="0" borderId="0" xfId="4" applyFont="1" applyAlignment="1">
      <alignment horizontal="right"/>
    </xf>
    <xf numFmtId="0" fontId="28" fillId="0" borderId="0" xfId="5" applyFont="1"/>
    <xf numFmtId="0" fontId="29" fillId="0" borderId="0" xfId="5" applyFont="1"/>
    <xf numFmtId="0" fontId="15" fillId="0" borderId="0" xfId="5" applyFont="1"/>
    <xf numFmtId="170" fontId="15" fillId="0" borderId="0" xfId="5" applyNumberFormat="1" applyFont="1" applyAlignment="1">
      <alignment horizontal="right"/>
    </xf>
    <xf numFmtId="0" fontId="15" fillId="0" borderId="6" xfId="5" applyFont="1" applyBorder="1" applyAlignment="1">
      <alignment horizontal="left"/>
    </xf>
    <xf numFmtId="170" fontId="15" fillId="0" borderId="13" xfId="5" applyNumberFormat="1" applyFont="1" applyBorder="1" applyAlignment="1">
      <alignment horizontal="right"/>
    </xf>
    <xf numFmtId="0" fontId="13" fillId="0" borderId="7" xfId="3" applyFont="1" applyBorder="1"/>
    <xf numFmtId="0" fontId="15" fillId="0" borderId="9" xfId="5" applyFont="1" applyBorder="1" applyAlignment="1">
      <alignment horizontal="left"/>
    </xf>
    <xf numFmtId="14" fontId="30" fillId="3" borderId="14" xfId="5" applyNumberFormat="1" applyFont="1" applyFill="1" applyBorder="1" applyAlignment="1">
      <alignment horizontal="right"/>
    </xf>
    <xf numFmtId="14" fontId="30" fillId="0" borderId="14" xfId="5" applyNumberFormat="1" applyFont="1" applyFill="1" applyBorder="1" applyAlignment="1">
      <alignment horizontal="right"/>
    </xf>
    <xf numFmtId="170" fontId="15" fillId="0" borderId="14" xfId="5" applyNumberFormat="1" applyFont="1" applyBorder="1" applyAlignment="1">
      <alignment horizontal="right"/>
    </xf>
    <xf numFmtId="170" fontId="15" fillId="3" borderId="10" xfId="5" applyNumberFormat="1" applyFont="1" applyFill="1" applyBorder="1" applyAlignment="1">
      <alignment horizontal="right"/>
    </xf>
    <xf numFmtId="0" fontId="15" fillId="0" borderId="1" xfId="5" applyFont="1" applyBorder="1" applyAlignment="1">
      <alignment horizontal="left"/>
    </xf>
    <xf numFmtId="14" fontId="30" fillId="0" borderId="0" xfId="5" applyNumberFormat="1" applyFont="1" applyBorder="1" applyAlignment="1">
      <alignment horizontal="center"/>
    </xf>
    <xf numFmtId="170" fontId="15" fillId="0" borderId="0" xfId="5" applyNumberFormat="1" applyFont="1" applyBorder="1" applyAlignment="1">
      <alignment horizontal="center"/>
    </xf>
    <xf numFmtId="0" fontId="13" fillId="0" borderId="8" xfId="3" applyFont="1" applyBorder="1" applyAlignment="1">
      <alignment horizontal="center"/>
    </xf>
    <xf numFmtId="0" fontId="31" fillId="0" borderId="1" xfId="3" applyFont="1" applyBorder="1" applyAlignment="1">
      <alignment vertical="center"/>
    </xf>
    <xf numFmtId="3" fontId="32" fillId="0" borderId="0" xfId="3" applyNumberFormat="1" applyFont="1" applyBorder="1" applyAlignment="1">
      <alignment horizontal="right" vertical="center"/>
    </xf>
    <xf numFmtId="171" fontId="32" fillId="0" borderId="0" xfId="3" applyNumberFormat="1" applyFont="1" applyBorder="1" applyAlignment="1">
      <alignment horizontal="right" vertical="center"/>
    </xf>
    <xf numFmtId="171" fontId="13" fillId="0" borderId="8" xfId="3" applyNumberFormat="1" applyFont="1" applyBorder="1" applyAlignment="1">
      <alignment horizontal="center"/>
    </xf>
    <xf numFmtId="0" fontId="13" fillId="0" borderId="1" xfId="3" applyFont="1" applyBorder="1" applyAlignment="1">
      <alignment vertical="center"/>
    </xf>
    <xf numFmtId="0" fontId="13" fillId="0" borderId="0" xfId="3" applyFont="1" applyBorder="1" applyAlignment="1">
      <alignment vertical="center"/>
    </xf>
    <xf numFmtId="171" fontId="13" fillId="0" borderId="0" xfId="3" applyNumberFormat="1" applyFont="1" applyBorder="1" applyAlignment="1">
      <alignment vertical="center"/>
    </xf>
    <xf numFmtId="0" fontId="32" fillId="0" borderId="1" xfId="3" applyFont="1" applyBorder="1" applyAlignment="1">
      <alignment vertical="center"/>
    </xf>
    <xf numFmtId="0" fontId="32" fillId="0" borderId="9" xfId="3" applyFont="1" applyBorder="1" applyAlignment="1">
      <alignment vertical="center"/>
    </xf>
    <xf numFmtId="3" fontId="32" fillId="0" borderId="14" xfId="3" applyNumberFormat="1" applyFont="1" applyBorder="1" applyAlignment="1">
      <alignment horizontal="right" vertical="center"/>
    </xf>
    <xf numFmtId="171" fontId="32" fillId="0" borderId="14" xfId="3" applyNumberFormat="1" applyFont="1" applyBorder="1" applyAlignment="1">
      <alignment horizontal="right" vertical="center"/>
    </xf>
    <xf numFmtId="0" fontId="25" fillId="0" borderId="6" xfId="3" applyFont="1" applyBorder="1"/>
    <xf numFmtId="3" fontId="25" fillId="0" borderId="13" xfId="3" applyNumberFormat="1" applyFont="1" applyBorder="1"/>
    <xf numFmtId="0" fontId="25" fillId="0" borderId="13" xfId="3" applyFont="1" applyBorder="1"/>
    <xf numFmtId="171" fontId="25" fillId="0" borderId="7" xfId="3" applyNumberFormat="1" applyFont="1" applyBorder="1" applyAlignment="1">
      <alignment horizontal="center"/>
    </xf>
    <xf numFmtId="0" fontId="25" fillId="0" borderId="1" xfId="3" applyFont="1" applyBorder="1"/>
    <xf numFmtId="3" fontId="25" fillId="0" borderId="0" xfId="3" applyNumberFormat="1" applyFont="1" applyBorder="1"/>
    <xf numFmtId="0" fontId="13" fillId="0" borderId="0" xfId="3" applyFont="1" applyBorder="1"/>
    <xf numFmtId="171" fontId="25" fillId="0" borderId="8" xfId="3" applyNumberFormat="1" applyFont="1" applyBorder="1" applyAlignment="1">
      <alignment horizontal="center"/>
    </xf>
    <xf numFmtId="0" fontId="25" fillId="0" borderId="9" xfId="0" applyFont="1" applyBorder="1"/>
    <xf numFmtId="3" fontId="25" fillId="0" borderId="14" xfId="3" applyNumberFormat="1" applyFont="1" applyBorder="1"/>
    <xf numFmtId="0" fontId="13" fillId="0" borderId="14" xfId="3" applyFont="1" applyBorder="1"/>
    <xf numFmtId="171" fontId="25" fillId="0" borderId="10" xfId="3" applyNumberFormat="1" applyFont="1" applyBorder="1" applyAlignment="1">
      <alignment horizontal="center"/>
    </xf>
    <xf numFmtId="3" fontId="13" fillId="0" borderId="0" xfId="3" applyNumberFormat="1" applyFont="1" applyBorder="1"/>
    <xf numFmtId="171" fontId="13" fillId="0" borderId="0" xfId="3" applyNumberFormat="1" applyFont="1" applyBorder="1" applyAlignment="1">
      <alignment horizontal="center"/>
    </xf>
    <xf numFmtId="3" fontId="25" fillId="0" borderId="0" xfId="0" applyNumberFormat="1" applyFont="1" applyAlignment="1">
      <alignment horizontal="right" vertical="center"/>
    </xf>
    <xf numFmtId="0" fontId="22" fillId="0" borderId="0" xfId="5" applyFont="1"/>
    <xf numFmtId="0" fontId="22" fillId="0" borderId="0" xfId="3" applyFont="1"/>
    <xf numFmtId="0" fontId="15" fillId="0" borderId="0" xfId="6" applyFont="1" applyBorder="1" applyAlignment="1"/>
    <xf numFmtId="0" fontId="12" fillId="0" borderId="0" xfId="3" applyFont="1"/>
    <xf numFmtId="0" fontId="12" fillId="0" borderId="0" xfId="0" applyFont="1" applyBorder="1"/>
    <xf numFmtId="0" fontId="12" fillId="0" borderId="0" xfId="0" applyFont="1" applyBorder="1" applyProtection="1"/>
    <xf numFmtId="0" fontId="11" fillId="0" borderId="0" xfId="0" applyFont="1" applyBorder="1"/>
    <xf numFmtId="0" fontId="10" fillId="0" borderId="0" xfId="0" applyFont="1"/>
    <xf numFmtId="0" fontId="20" fillId="0" borderId="0" xfId="0" applyFont="1" applyFill="1" applyBorder="1" applyAlignment="1" applyProtection="1">
      <alignment horizontal="left" vertical="center"/>
    </xf>
    <xf numFmtId="0" fontId="8" fillId="0" borderId="0" xfId="0" applyFont="1"/>
    <xf numFmtId="0" fontId="7" fillId="0" borderId="0" xfId="0" applyFont="1"/>
    <xf numFmtId="0" fontId="6" fillId="0" borderId="0" xfId="0" applyFont="1"/>
    <xf numFmtId="0" fontId="4" fillId="0" borderId="0" xfId="0" applyFont="1"/>
    <xf numFmtId="0" fontId="3" fillId="0" borderId="0" xfId="0" applyFont="1"/>
    <xf numFmtId="0" fontId="12" fillId="0" borderId="0" xfId="0" applyFont="1" applyProtection="1"/>
    <xf numFmtId="0" fontId="9" fillId="0" borderId="0" xfId="0" applyFont="1" applyProtection="1"/>
    <xf numFmtId="0" fontId="10" fillId="0" borderId="0" xfId="0" applyFont="1" applyProtection="1"/>
    <xf numFmtId="0" fontId="2" fillId="0" borderId="4" xfId="0" applyFont="1" applyBorder="1" applyAlignment="1" applyProtection="1">
      <alignment wrapText="1"/>
      <protection locked="0"/>
    </xf>
    <xf numFmtId="0" fontId="2" fillId="0" borderId="0" xfId="0" applyFont="1" applyBorder="1"/>
    <xf numFmtId="0" fontId="24" fillId="0" borderId="0" xfId="0" applyFont="1" applyFill="1" applyProtection="1"/>
    <xf numFmtId="0" fontId="24" fillId="0" borderId="0" xfId="0" applyFont="1" applyFill="1" applyBorder="1" applyProtection="1"/>
    <xf numFmtId="0" fontId="24" fillId="0" borderId="0" xfId="0" applyFont="1" applyFill="1" applyAlignment="1" applyProtection="1">
      <alignment vertical="center"/>
    </xf>
    <xf numFmtId="0" fontId="2" fillId="0" borderId="0" xfId="0" applyFont="1" applyProtection="1"/>
    <xf numFmtId="0" fontId="2" fillId="0" borderId="0" xfId="0" applyFont="1" applyBorder="1" applyProtection="1"/>
    <xf numFmtId="0" fontId="2" fillId="0" borderId="0" xfId="0" applyFont="1" applyFill="1" applyBorder="1" applyProtection="1"/>
    <xf numFmtId="14" fontId="2" fillId="0" borderId="0" xfId="0" applyNumberFormat="1" applyFont="1" applyFill="1" applyBorder="1" applyAlignment="1" applyProtection="1">
      <alignment horizontal="center"/>
    </xf>
    <xf numFmtId="164" fontId="2" fillId="0" borderId="19" xfId="0" applyNumberFormat="1" applyFont="1" applyBorder="1" applyProtection="1">
      <protection locked="0"/>
    </xf>
    <xf numFmtId="0" fontId="2" fillId="0" borderId="19" xfId="0" applyFont="1" applyFill="1" applyBorder="1" applyAlignment="1" applyProtection="1">
      <alignment horizontal="left"/>
      <protection locked="0"/>
    </xf>
    <xf numFmtId="164" fontId="13" fillId="0" borderId="26" xfId="0" applyNumberFormat="1" applyFont="1" applyBorder="1" applyProtection="1">
      <protection locked="0"/>
    </xf>
    <xf numFmtId="164" fontId="2" fillId="0" borderId="23" xfId="0" applyNumberFormat="1" applyFont="1" applyBorder="1" applyProtection="1">
      <protection locked="0"/>
    </xf>
    <xf numFmtId="0" fontId="2" fillId="0" borderId="0" xfId="0" applyFont="1"/>
    <xf numFmtId="0" fontId="13" fillId="0" borderId="32" xfId="0" applyFont="1" applyBorder="1" applyProtection="1"/>
    <xf numFmtId="164" fontId="2" fillId="0" borderId="19" xfId="0" applyNumberFormat="1" applyFont="1" applyFill="1" applyBorder="1" applyAlignment="1" applyProtection="1">
      <alignment horizontal="center"/>
      <protection locked="0"/>
    </xf>
    <xf numFmtId="164" fontId="13" fillId="0" borderId="19" xfId="0" applyNumberFormat="1" applyFont="1" applyFill="1" applyBorder="1" applyAlignment="1" applyProtection="1">
      <alignment wrapText="1"/>
      <protection locked="0"/>
    </xf>
    <xf numFmtId="0" fontId="2" fillId="0" borderId="19" xfId="0" applyFont="1" applyBorder="1" applyAlignment="1" applyProtection="1">
      <alignment wrapText="1"/>
      <protection locked="0"/>
    </xf>
    <xf numFmtId="0" fontId="2" fillId="0" borderId="26" xfId="0" applyFont="1" applyBorder="1" applyAlignment="1" applyProtection="1">
      <alignment horizontal="left" vertical="center"/>
      <protection locked="0"/>
    </xf>
    <xf numFmtId="164" fontId="2" fillId="0" borderId="23" xfId="0" applyNumberFormat="1" applyFont="1" applyFill="1" applyBorder="1" applyProtection="1">
      <protection locked="0"/>
    </xf>
    <xf numFmtId="0" fontId="22" fillId="4" borderId="15" xfId="0" applyFont="1" applyFill="1" applyBorder="1" applyAlignment="1">
      <alignment horizontal="center" wrapText="1"/>
    </xf>
    <xf numFmtId="0" fontId="2" fillId="0" borderId="0" xfId="0" applyFont="1" applyBorder="1" applyAlignment="1">
      <alignment horizontal="right"/>
    </xf>
    <xf numFmtId="165" fontId="2" fillId="0" borderId="19" xfId="0" applyNumberFormat="1" applyFont="1" applyFill="1" applyBorder="1" applyAlignment="1" applyProtection="1">
      <alignment horizontal="center"/>
      <protection locked="0"/>
    </xf>
    <xf numFmtId="171" fontId="13" fillId="0" borderId="10" xfId="3" applyNumberFormat="1" applyFont="1" applyBorder="1" applyAlignment="1">
      <alignment horizontal="center"/>
    </xf>
    <xf numFmtId="0" fontId="25" fillId="0" borderId="0" xfId="0" applyFont="1" applyFill="1" applyAlignment="1">
      <alignment horizontal="left" vertical="center" indent="2"/>
    </xf>
    <xf numFmtId="3" fontId="25" fillId="0" borderId="0" xfId="0" applyNumberFormat="1" applyFont="1" applyFill="1" applyAlignment="1">
      <alignment horizontal="right" vertical="center"/>
    </xf>
    <xf numFmtId="0" fontId="24" fillId="0" borderId="19" xfId="0" applyFont="1" applyFill="1" applyBorder="1" applyAlignment="1" applyProtection="1">
      <alignment horizontal="center"/>
      <protection locked="0"/>
    </xf>
    <xf numFmtId="0" fontId="2" fillId="0" borderId="19" xfId="0" applyFont="1" applyFill="1" applyBorder="1" applyAlignment="1" applyProtection="1">
      <alignment wrapText="1"/>
      <protection locked="0"/>
    </xf>
    <xf numFmtId="9" fontId="24" fillId="0" borderId="0" xfId="1" applyFont="1" applyFill="1" applyBorder="1" applyAlignment="1" applyProtection="1">
      <alignment horizontal="center" wrapText="1"/>
    </xf>
    <xf numFmtId="9" fontId="35" fillId="0" borderId="0" xfId="1" applyFont="1" applyFill="1" applyBorder="1" applyAlignment="1" applyProtection="1">
      <alignment horizontal="center" wrapText="1"/>
    </xf>
    <xf numFmtId="0" fontId="2" fillId="0" borderId="19" xfId="0" applyFont="1" applyFill="1" applyBorder="1" applyProtection="1">
      <protection locked="0"/>
    </xf>
    <xf numFmtId="0" fontId="2" fillId="0" borderId="19" xfId="0" applyFont="1" applyBorder="1" applyProtection="1">
      <protection locked="0"/>
    </xf>
    <xf numFmtId="164" fontId="39" fillId="6" borderId="19" xfId="8" applyNumberFormat="1" applyFont="1" applyFill="1" applyBorder="1" applyProtection="1">
      <protection locked="0"/>
    </xf>
    <xf numFmtId="0" fontId="2" fillId="0" borderId="19" xfId="0" applyFont="1" applyFill="1" applyBorder="1" applyAlignment="1" applyProtection="1">
      <alignment horizontal="center"/>
      <protection locked="0"/>
    </xf>
    <xf numFmtId="0" fontId="2" fillId="0" borderId="26" xfId="0" applyNumberFormat="1" applyFont="1" applyFill="1" applyBorder="1" applyAlignment="1" applyProtection="1">
      <alignment horizontal="left" vertical="center"/>
      <protection locked="0"/>
    </xf>
    <xf numFmtId="164" fontId="35" fillId="0" borderId="0" xfId="0" applyNumberFormat="1"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0" xfId="0" applyFont="1" applyFill="1" applyAlignment="1" applyProtection="1">
      <alignment horizontal="center"/>
    </xf>
    <xf numFmtId="9" fontId="2" fillId="0" borderId="0" xfId="0" applyNumberFormat="1" applyFont="1" applyAlignment="1">
      <alignment horizontal="center"/>
    </xf>
    <xf numFmtId="0" fontId="22" fillId="0" borderId="0" xfId="0" applyFont="1" applyAlignment="1">
      <alignment horizontal="center"/>
    </xf>
    <xf numFmtId="44" fontId="2" fillId="0" borderId="0" xfId="7" applyFont="1"/>
    <xf numFmtId="9" fontId="22" fillId="0" borderId="0" xfId="0" applyNumberFormat="1" applyFont="1" applyAlignment="1">
      <alignment horizontal="center"/>
    </xf>
    <xf numFmtId="0" fontId="22" fillId="3" borderId="0" xfId="0" applyFont="1" applyFill="1"/>
    <xf numFmtId="0" fontId="2" fillId="0" borderId="0" xfId="0" applyFont="1" applyAlignment="1">
      <alignment horizontal="center"/>
    </xf>
    <xf numFmtId="0" fontId="2" fillId="0" borderId="0" xfId="0" quotePrefix="1" applyFont="1"/>
    <xf numFmtId="0" fontId="15" fillId="0" borderId="4" xfId="0" applyFont="1" applyFill="1" applyBorder="1" applyAlignment="1" applyProtection="1">
      <alignment horizontal="left"/>
    </xf>
    <xf numFmtId="0" fontId="15" fillId="0" borderId="4" xfId="0" applyFont="1" applyFill="1" applyBorder="1" applyAlignment="1" applyProtection="1"/>
    <xf numFmtId="164" fontId="39" fillId="6" borderId="24" xfId="8" applyNumberFormat="1" applyFont="1" applyFill="1" applyBorder="1" applyProtection="1">
      <protection locked="0"/>
    </xf>
    <xf numFmtId="0" fontId="2" fillId="0" borderId="0" xfId="0" applyFont="1" applyAlignment="1">
      <alignment wrapText="1"/>
    </xf>
    <xf numFmtId="0" fontId="0" fillId="0" borderId="0" xfId="0" applyAlignment="1">
      <alignment wrapText="1"/>
    </xf>
    <xf numFmtId="0" fontId="32" fillId="0" borderId="0" xfId="0" applyFont="1" applyAlignment="1">
      <alignment wrapText="1"/>
    </xf>
    <xf numFmtId="0" fontId="22" fillId="0" borderId="0" xfId="0" applyFont="1" applyAlignment="1">
      <alignment wrapText="1"/>
    </xf>
    <xf numFmtId="0" fontId="2" fillId="0" borderId="21" xfId="0" applyFont="1" applyBorder="1" applyAlignment="1" applyProtection="1">
      <alignment horizontal="center" wrapText="1"/>
      <protection locked="0"/>
    </xf>
    <xf numFmtId="0" fontId="13" fillId="0" borderId="0" xfId="0" applyFont="1" applyBorder="1" applyAlignment="1" applyProtection="1">
      <alignment horizontal="right"/>
    </xf>
    <xf numFmtId="0" fontId="13" fillId="0" borderId="0" xfId="0" applyFont="1" applyAlignment="1" applyProtection="1">
      <alignment horizontal="right"/>
    </xf>
    <xf numFmtId="168" fontId="2"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2" fillId="0" borderId="0" xfId="0" applyFont="1" applyAlignment="1" applyProtection="1">
      <alignment wrapText="1"/>
    </xf>
    <xf numFmtId="0" fontId="0" fillId="0" borderId="0" xfId="0" applyProtection="1"/>
    <xf numFmtId="0" fontId="36" fillId="0" borderId="0" xfId="0" applyFont="1" applyProtection="1"/>
    <xf numFmtId="0" fontId="25" fillId="0" borderId="0" xfId="0" applyFont="1" applyProtection="1"/>
    <xf numFmtId="9" fontId="34" fillId="0" borderId="0" xfId="1" applyFont="1" applyAlignment="1" applyProtection="1">
      <alignment horizontal="center"/>
    </xf>
    <xf numFmtId="0" fontId="36"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3" fillId="2" borderId="2" xfId="0" applyNumberFormat="1"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4" xfId="0" applyFont="1" applyFill="1" applyBorder="1" applyAlignment="1" applyProtection="1">
      <alignment horizontal="center"/>
    </xf>
    <xf numFmtId="14" fontId="24" fillId="2" borderId="4" xfId="8" applyNumberFormat="1" applyFont="1" applyFill="1" applyBorder="1" applyAlignment="1" applyProtection="1">
      <alignment horizontal="center"/>
    </xf>
    <xf numFmtId="164" fontId="2" fillId="0" borderId="4" xfId="0" applyNumberFormat="1" applyFont="1" applyFill="1" applyBorder="1" applyProtection="1"/>
    <xf numFmtId="164" fontId="2" fillId="0" borderId="18" xfId="0" applyNumberFormat="1" applyFont="1" applyBorder="1" applyProtection="1"/>
    <xf numFmtId="164" fontId="2" fillId="0" borderId="4" xfId="0" applyNumberFormat="1" applyFont="1" applyBorder="1" applyProtection="1"/>
    <xf numFmtId="164" fontId="24" fillId="0" borderId="4" xfId="0" applyNumberFormat="1" applyFont="1" applyFill="1" applyBorder="1" applyProtection="1"/>
    <xf numFmtId="164" fontId="24" fillId="2" borderId="22" xfId="0" applyNumberFormat="1" applyFont="1" applyFill="1" applyBorder="1" applyProtection="1"/>
    <xf numFmtId="164" fontId="24" fillId="2" borderId="28" xfId="0" applyNumberFormat="1" applyFont="1" applyFill="1" applyBorder="1" applyProtection="1"/>
    <xf numFmtId="164" fontId="24" fillId="2" borderId="3" xfId="0" applyNumberFormat="1" applyFont="1" applyFill="1" applyBorder="1" applyProtection="1"/>
    <xf numFmtId="164" fontId="24" fillId="2" borderId="4" xfId="0" applyNumberFormat="1" applyFont="1" applyFill="1" applyBorder="1" applyProtection="1"/>
    <xf numFmtId="164" fontId="24" fillId="0" borderId="3" xfId="0" applyNumberFormat="1" applyFont="1" applyFill="1" applyBorder="1" applyProtection="1"/>
    <xf numFmtId="164" fontId="15" fillId="0" borderId="4" xfId="0" applyNumberFormat="1" applyFont="1" applyFill="1" applyBorder="1" applyProtection="1"/>
    <xf numFmtId="164" fontId="15" fillId="0" borderId="3" xfId="0" applyNumberFormat="1" applyFont="1" applyFill="1" applyBorder="1" applyProtection="1"/>
    <xf numFmtId="164" fontId="24" fillId="0" borderId="4" xfId="7" applyNumberFormat="1" applyFont="1" applyFill="1" applyBorder="1" applyProtection="1"/>
    <xf numFmtId="164" fontId="24" fillId="0" borderId="22" xfId="7" applyNumberFormat="1" applyFont="1" applyFill="1" applyBorder="1" applyProtection="1"/>
    <xf numFmtId="164" fontId="24" fillId="0" borderId="2" xfId="7" applyNumberFormat="1" applyFont="1" applyFill="1" applyBorder="1" applyProtection="1"/>
    <xf numFmtId="0" fontId="13" fillId="0" borderId="14" xfId="0" applyFont="1" applyBorder="1" applyProtection="1"/>
    <xf numFmtId="0" fontId="13" fillId="0" borderId="14" xfId="0" applyFont="1" applyBorder="1" applyAlignment="1" applyProtection="1">
      <alignment horizontal="right"/>
    </xf>
    <xf numFmtId="0" fontId="20" fillId="0" borderId="0" xfId="0" applyFont="1" applyBorder="1" applyAlignment="1" applyProtection="1">
      <alignment vertical="center"/>
    </xf>
    <xf numFmtId="0" fontId="13" fillId="0" borderId="4" xfId="0" applyFont="1" applyBorder="1" applyAlignment="1" applyProtection="1">
      <alignment horizontal="center" vertical="center"/>
    </xf>
    <xf numFmtId="0" fontId="13" fillId="0" borderId="21" xfId="0" applyFont="1" applyBorder="1" applyAlignment="1" applyProtection="1">
      <alignment horizontal="left" vertical="center"/>
    </xf>
    <xf numFmtId="0" fontId="2" fillId="0" borderId="21" xfId="0" applyFont="1" applyFill="1" applyBorder="1" applyAlignment="1" applyProtection="1">
      <alignment horizontal="left" vertical="center"/>
    </xf>
    <xf numFmtId="0" fontId="13" fillId="0" borderId="4" xfId="0" applyFont="1" applyBorder="1" applyAlignment="1" applyProtection="1">
      <alignment horizontal="left" vertical="center"/>
    </xf>
    <xf numFmtId="0" fontId="13" fillId="0" borderId="4" xfId="0" applyFont="1" applyBorder="1" applyAlignment="1" applyProtection="1">
      <alignment horizontal="left" vertical="center" wrapText="1"/>
    </xf>
    <xf numFmtId="0" fontId="13" fillId="0" borderId="21" xfId="0" applyFont="1" applyBorder="1" applyAlignment="1" applyProtection="1">
      <alignment vertical="center"/>
    </xf>
    <xf numFmtId="0" fontId="2" fillId="0" borderId="21" xfId="0" applyFont="1" applyBorder="1" applyAlignment="1" applyProtection="1">
      <alignment horizontal="left" vertical="center"/>
    </xf>
    <xf numFmtId="0" fontId="15" fillId="0" borderId="21" xfId="0" applyFont="1" applyFill="1" applyBorder="1" applyAlignment="1" applyProtection="1">
      <alignment horizontal="center"/>
    </xf>
    <xf numFmtId="0" fontId="24" fillId="0" borderId="4" xfId="0" applyFont="1" applyFill="1" applyBorder="1" applyAlignment="1" applyProtection="1">
      <alignment horizontal="center"/>
    </xf>
    <xf numFmtId="0" fontId="15" fillId="2" borderId="21" xfId="0" applyFont="1" applyFill="1" applyBorder="1" applyAlignment="1" applyProtection="1"/>
    <xf numFmtId="0" fontId="24" fillId="2" borderId="30" xfId="0" applyFont="1" applyFill="1" applyBorder="1" applyAlignment="1" applyProtection="1">
      <alignment horizontal="right"/>
    </xf>
    <xf numFmtId="9" fontId="15" fillId="2" borderId="4" xfId="1" applyFont="1" applyFill="1" applyBorder="1" applyAlignment="1" applyProtection="1">
      <alignment horizontal="center" wrapText="1"/>
    </xf>
    <xf numFmtId="9" fontId="15" fillId="2" borderId="22" xfId="1" applyFont="1" applyFill="1" applyBorder="1" applyAlignment="1" applyProtection="1">
      <alignment horizontal="center" wrapText="1"/>
    </xf>
    <xf numFmtId="0" fontId="24" fillId="0" borderId="3" xfId="0" applyFont="1" applyFill="1" applyBorder="1" applyAlignment="1" applyProtection="1">
      <alignment horizontal="center"/>
    </xf>
    <xf numFmtId="0" fontId="24" fillId="0" borderId="21" xfId="0" applyFont="1" applyFill="1" applyBorder="1" applyProtection="1"/>
    <xf numFmtId="0" fontId="2" fillId="0" borderId="4" xfId="0" applyFont="1" applyFill="1" applyBorder="1" applyAlignment="1" applyProtection="1">
      <alignment horizontal="center"/>
    </xf>
    <xf numFmtId="0" fontId="2" fillId="0" borderId="4" xfId="0" applyFont="1" applyFill="1" applyBorder="1" applyProtection="1"/>
    <xf numFmtId="0" fontId="24" fillId="0" borderId="27" xfId="0" applyFont="1" applyFill="1" applyBorder="1" applyProtection="1"/>
    <xf numFmtId="0" fontId="15" fillId="2" borderId="5" xfId="0" applyFont="1" applyFill="1" applyBorder="1" applyAlignment="1" applyProtection="1"/>
    <xf numFmtId="0" fontId="24" fillId="0" borderId="3" xfId="0" applyFont="1" applyFill="1" applyBorder="1" applyProtection="1"/>
    <xf numFmtId="0" fontId="24" fillId="0" borderId="4" xfId="0" applyFont="1" applyFill="1" applyBorder="1" applyProtection="1"/>
    <xf numFmtId="0" fontId="15" fillId="0" borderId="4" xfId="0" applyFont="1" applyFill="1" applyBorder="1" applyProtection="1"/>
    <xf numFmtId="0" fontId="15" fillId="0" borderId="21" xfId="0" applyFont="1" applyFill="1" applyBorder="1" applyAlignment="1" applyProtection="1">
      <alignment horizontal="left"/>
    </xf>
    <xf numFmtId="0" fontId="15" fillId="0" borderId="4" xfId="0" applyFont="1" applyFill="1" applyBorder="1" applyAlignment="1" applyProtection="1">
      <alignment horizontal="center"/>
    </xf>
    <xf numFmtId="14" fontId="2" fillId="2" borderId="4" xfId="0" applyNumberFormat="1" applyFont="1" applyFill="1" applyBorder="1" applyAlignment="1" applyProtection="1">
      <alignment horizontal="center"/>
    </xf>
    <xf numFmtId="0" fontId="20" fillId="0" borderId="25" xfId="0" applyFont="1" applyFill="1" applyBorder="1" applyAlignment="1" applyProtection="1">
      <alignment horizontal="left"/>
    </xf>
    <xf numFmtId="0" fontId="15" fillId="0" borderId="25" xfId="0" applyFont="1" applyFill="1" applyBorder="1" applyAlignment="1" applyProtection="1">
      <alignment horizontal="center"/>
    </xf>
    <xf numFmtId="0" fontId="2" fillId="0" borderId="25" xfId="0" applyFont="1" applyBorder="1" applyProtection="1"/>
    <xf numFmtId="0" fontId="15" fillId="0" borderId="25" xfId="0" applyFont="1" applyFill="1" applyBorder="1" applyAlignment="1" applyProtection="1">
      <alignment horizontal="left"/>
    </xf>
    <xf numFmtId="14" fontId="2" fillId="0" borderId="25" xfId="0" applyNumberFormat="1" applyFont="1" applyFill="1" applyBorder="1" applyAlignment="1" applyProtection="1">
      <alignment horizontal="center"/>
    </xf>
    <xf numFmtId="0" fontId="26" fillId="0" borderId="0" xfId="0" applyFont="1" applyFill="1" applyBorder="1" applyAlignment="1" applyProtection="1">
      <alignment horizontal="left"/>
    </xf>
    <xf numFmtId="0" fontId="2" fillId="0" borderId="4" xfId="0" applyFont="1" applyBorder="1" applyAlignment="1" applyProtection="1">
      <alignment horizontal="center"/>
    </xf>
    <xf numFmtId="14" fontId="2" fillId="0" borderId="16" xfId="0" applyNumberFormat="1" applyFont="1" applyFill="1" applyBorder="1" applyAlignment="1" applyProtection="1">
      <alignment horizontal="center"/>
    </xf>
    <xf numFmtId="0" fontId="22" fillId="0" borderId="22"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xf>
    <xf numFmtId="0" fontId="15" fillId="0" borderId="16" xfId="0" applyFont="1" applyFill="1" applyBorder="1" applyAlignment="1" applyProtection="1">
      <alignment horizontal="left"/>
    </xf>
    <xf numFmtId="164" fontId="2" fillId="2" borderId="16" xfId="0" applyNumberFormat="1" applyFont="1" applyFill="1" applyBorder="1" applyProtection="1"/>
    <xf numFmtId="0" fontId="15" fillId="0" borderId="21" xfId="0" applyFont="1" applyFill="1" applyBorder="1" applyAlignment="1" applyProtection="1"/>
    <xf numFmtId="0" fontId="15" fillId="0" borderId="16" xfId="0" applyFont="1" applyFill="1" applyBorder="1" applyAlignment="1" applyProtection="1"/>
    <xf numFmtId="164" fontId="2" fillId="2" borderId="3" xfId="0" applyNumberFormat="1" applyFont="1" applyFill="1" applyBorder="1" applyProtection="1"/>
    <xf numFmtId="0" fontId="15" fillId="0" borderId="5" xfId="0" applyFont="1" applyFill="1" applyBorder="1" applyAlignment="1" applyProtection="1"/>
    <xf numFmtId="164" fontId="2" fillId="2" borderId="4" xfId="0" applyNumberFormat="1" applyFont="1" applyFill="1" applyBorder="1" applyProtection="1"/>
    <xf numFmtId="0" fontId="15" fillId="2" borderId="21" xfId="0" applyFont="1" applyFill="1" applyBorder="1" applyAlignment="1" applyProtection="1">
      <alignment vertical="center"/>
    </xf>
    <xf numFmtId="0" fontId="15" fillId="2" borderId="5" xfId="0" applyFont="1" applyFill="1" applyBorder="1" applyAlignment="1" applyProtection="1">
      <alignment vertical="center"/>
    </xf>
    <xf numFmtId="0" fontId="15" fillId="2" borderId="16" xfId="0" applyFont="1" applyFill="1" applyBorder="1" applyAlignment="1" applyProtection="1">
      <alignment vertical="center"/>
    </xf>
    <xf numFmtId="164" fontId="15" fillId="2" borderId="4" xfId="0" applyNumberFormat="1" applyFont="1" applyFill="1" applyBorder="1" applyProtection="1"/>
    <xf numFmtId="164" fontId="15" fillId="2" borderId="16" xfId="0" applyNumberFormat="1" applyFont="1" applyFill="1" applyBorder="1" applyProtection="1"/>
    <xf numFmtId="0" fontId="15" fillId="2" borderId="4" xfId="0" applyFont="1" applyFill="1" applyBorder="1" applyAlignment="1" applyProtection="1">
      <alignment vertical="center"/>
    </xf>
    <xf numFmtId="0" fontId="21" fillId="0" borderId="25" xfId="0" applyFont="1" applyBorder="1" applyProtection="1"/>
    <xf numFmtId="0" fontId="22" fillId="0" borderId="25" xfId="0" applyFont="1" applyBorder="1" applyProtection="1"/>
    <xf numFmtId="9" fontId="15" fillId="0" borderId="25" xfId="1" applyFont="1" applyFill="1" applyBorder="1" applyProtection="1"/>
    <xf numFmtId="0" fontId="2" fillId="0" borderId="25" xfId="0" applyFont="1" applyFill="1" applyBorder="1" applyProtection="1"/>
    <xf numFmtId="0" fontId="27" fillId="0" borderId="0" xfId="0" applyFont="1" applyBorder="1" applyProtection="1"/>
    <xf numFmtId="0" fontId="15" fillId="0" borderId="21" xfId="1" applyNumberFormat="1" applyFont="1" applyFill="1" applyBorder="1" applyAlignment="1" applyProtection="1">
      <alignment horizontal="center" vertical="center" wrapText="1"/>
    </xf>
    <xf numFmtId="0" fontId="15" fillId="0" borderId="4" xfId="1" applyNumberFormat="1" applyFont="1" applyFill="1" applyBorder="1" applyAlignment="1" applyProtection="1">
      <alignment horizontal="center" vertical="center" wrapText="1"/>
    </xf>
    <xf numFmtId="0" fontId="15" fillId="0" borderId="22" xfId="1" applyNumberFormat="1" applyFont="1" applyFill="1" applyBorder="1" applyAlignment="1" applyProtection="1">
      <alignment horizontal="center" vertical="center" wrapText="1"/>
    </xf>
    <xf numFmtId="0" fontId="15" fillId="0" borderId="28" xfId="1"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xf>
    <xf numFmtId="165" fontId="2" fillId="2" borderId="21" xfId="0" applyNumberFormat="1" applyFont="1" applyFill="1" applyBorder="1" applyAlignment="1" applyProtection="1">
      <alignment horizontal="center"/>
    </xf>
    <xf numFmtId="14" fontId="13" fillId="2" borderId="4" xfId="0" applyNumberFormat="1" applyFont="1" applyFill="1" applyBorder="1" applyAlignment="1" applyProtection="1">
      <alignment horizontal="center"/>
    </xf>
    <xf numFmtId="0" fontId="13" fillId="0" borderId="25" xfId="0" applyFont="1" applyBorder="1" applyProtection="1"/>
    <xf numFmtId="0" fontId="24" fillId="0" borderId="25" xfId="0" applyFont="1" applyFill="1" applyBorder="1" applyAlignment="1" applyProtection="1">
      <alignment horizontal="left"/>
    </xf>
    <xf numFmtId="14" fontId="13" fillId="0" borderId="25" xfId="0" applyNumberFormat="1" applyFont="1" applyFill="1" applyBorder="1" applyAlignment="1" applyProtection="1">
      <alignment horizontal="center"/>
    </xf>
    <xf numFmtId="0" fontId="13" fillId="0" borderId="25" xfId="0" applyFont="1" applyFill="1" applyBorder="1" applyProtection="1"/>
    <xf numFmtId="0" fontId="2" fillId="0" borderId="22" xfId="0" applyFont="1" applyFill="1" applyBorder="1" applyAlignment="1" applyProtection="1">
      <alignment horizontal="center"/>
    </xf>
    <xf numFmtId="14" fontId="2" fillId="0" borderId="4" xfId="0" applyNumberFormat="1" applyFont="1" applyFill="1" applyBorder="1" applyAlignment="1" applyProtection="1">
      <alignment horizontal="center"/>
    </xf>
    <xf numFmtId="0" fontId="2" fillId="0" borderId="20" xfId="0" applyFont="1" applyBorder="1" applyAlignment="1" applyProtection="1">
      <alignment horizontal="center"/>
    </xf>
    <xf numFmtId="0" fontId="13" fillId="0" borderId="0" xfId="0" applyFont="1" applyBorder="1" applyAlignment="1" applyProtection="1"/>
    <xf numFmtId="0" fontId="22" fillId="2" borderId="16" xfId="0" applyFont="1" applyFill="1" applyBorder="1" applyAlignment="1" applyProtection="1">
      <alignment horizontal="center" vertical="center" wrapText="1"/>
    </xf>
    <xf numFmtId="164" fontId="13" fillId="2" borderId="27" xfId="0" applyNumberFormat="1" applyFont="1" applyFill="1" applyBorder="1" applyProtection="1"/>
    <xf numFmtId="164" fontId="13" fillId="2" borderId="4" xfId="0" applyNumberFormat="1" applyFont="1" applyFill="1" applyBorder="1" applyProtection="1"/>
    <xf numFmtId="0" fontId="13" fillId="0" borderId="4" xfId="0" applyFont="1" applyFill="1" applyBorder="1" applyAlignment="1" applyProtection="1">
      <alignment horizontal="center"/>
    </xf>
    <xf numFmtId="0" fontId="15" fillId="2" borderId="4" xfId="0" applyFont="1" applyFill="1" applyBorder="1" applyAlignment="1" applyProtection="1"/>
    <xf numFmtId="0" fontId="15" fillId="2" borderId="16" xfId="0" applyFont="1" applyFill="1" applyBorder="1" applyAlignment="1" applyProtection="1"/>
    <xf numFmtId="164" fontId="22" fillId="2" borderId="4" xfId="0" applyNumberFormat="1" applyFont="1" applyFill="1" applyBorder="1" applyProtection="1"/>
    <xf numFmtId="164" fontId="15" fillId="0" borderId="25" xfId="0" applyNumberFormat="1" applyFont="1" applyFill="1" applyBorder="1" applyAlignment="1" applyProtection="1"/>
    <xf numFmtId="164" fontId="24" fillId="0" borderId="4" xfId="0" applyNumberFormat="1" applyFont="1" applyFill="1" applyBorder="1" applyAlignment="1" applyProtection="1">
      <alignment horizontal="center"/>
    </xf>
    <xf numFmtId="0" fontId="22" fillId="0" borderId="4" xfId="0" applyFont="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21" xfId="0" applyFont="1" applyFill="1" applyBorder="1" applyAlignment="1" applyProtection="1">
      <alignment horizontal="left" vertical="center" wrapText="1"/>
    </xf>
    <xf numFmtId="0" fontId="15" fillId="0" borderId="5" xfId="0" applyFont="1" applyFill="1" applyBorder="1" applyAlignment="1" applyProtection="1">
      <alignment horizontal="left" vertical="center" wrapText="1"/>
    </xf>
    <xf numFmtId="10" fontId="15" fillId="2" borderId="21" xfId="1" applyNumberFormat="1" applyFont="1" applyFill="1" applyBorder="1" applyAlignment="1" applyProtection="1">
      <alignment horizontal="center"/>
    </xf>
    <xf numFmtId="0" fontId="15" fillId="0" borderId="25" xfId="0" applyFont="1" applyFill="1" applyBorder="1" applyAlignment="1" applyProtection="1">
      <alignment horizontal="left" wrapText="1"/>
    </xf>
    <xf numFmtId="164" fontId="15" fillId="0" borderId="25" xfId="0" applyNumberFormat="1" applyFont="1" applyFill="1" applyBorder="1" applyAlignment="1" applyProtection="1">
      <alignment horizontal="center"/>
    </xf>
    <xf numFmtId="0" fontId="15" fillId="0" borderId="0" xfId="0" applyFont="1" applyFill="1" applyBorder="1" applyAlignment="1" applyProtection="1">
      <alignment horizontal="left" wrapText="1"/>
    </xf>
    <xf numFmtId="164" fontId="15" fillId="0" borderId="0" xfId="0" applyNumberFormat="1" applyFont="1" applyFill="1" applyBorder="1" applyAlignment="1" applyProtection="1">
      <alignment horizontal="center"/>
    </xf>
    <xf numFmtId="0" fontId="24" fillId="0" borderId="4" xfId="0" applyFont="1" applyFill="1" applyBorder="1" applyAlignment="1" applyProtection="1">
      <alignment horizontal="center" wrapText="1"/>
    </xf>
    <xf numFmtId="0" fontId="2" fillId="0" borderId="16" xfId="0" applyFont="1" applyFill="1" applyBorder="1" applyAlignment="1" applyProtection="1">
      <alignment horizontal="center"/>
    </xf>
    <xf numFmtId="0" fontId="2" fillId="0" borderId="21" xfId="0" applyFont="1" applyFill="1" applyBorder="1" applyAlignment="1" applyProtection="1">
      <alignment horizontal="center"/>
    </xf>
    <xf numFmtId="0" fontId="22" fillId="0" borderId="4" xfId="0" applyFont="1" applyBorder="1" applyAlignment="1" applyProtection="1">
      <alignment horizontal="center" vertical="center"/>
    </xf>
    <xf numFmtId="0" fontId="22" fillId="0" borderId="22" xfId="0" applyFont="1" applyBorder="1" applyAlignment="1" applyProtection="1">
      <alignment horizontal="center" vertical="center"/>
    </xf>
    <xf numFmtId="9" fontId="15" fillId="0" borderId="22" xfId="1" applyFont="1" applyFill="1" applyBorder="1" applyAlignment="1" applyProtection="1">
      <alignment horizontal="center" vertical="center" wrapText="1"/>
    </xf>
    <xf numFmtId="9" fontId="15" fillId="0" borderId="4" xfId="1" applyFont="1" applyFill="1" applyBorder="1" applyAlignment="1" applyProtection="1">
      <alignment horizontal="center" vertical="center" wrapText="1"/>
    </xf>
    <xf numFmtId="9" fontId="15" fillId="0" borderId="20" xfId="1"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13" fillId="0" borderId="4" xfId="0" applyFont="1" applyBorder="1" applyAlignment="1" applyProtection="1">
      <alignment horizontal="center"/>
    </xf>
    <xf numFmtId="0" fontId="13" fillId="2" borderId="21" xfId="0" applyFont="1" applyFill="1" applyBorder="1" applyAlignment="1" applyProtection="1">
      <alignment horizontal="center"/>
    </xf>
    <xf numFmtId="169" fontId="13" fillId="2" borderId="5" xfId="1" applyNumberFormat="1" applyFont="1" applyFill="1" applyBorder="1" applyProtection="1"/>
    <xf numFmtId="164" fontId="2" fillId="2" borderId="18" xfId="0" applyNumberFormat="1" applyFont="1" applyFill="1" applyBorder="1" applyProtection="1"/>
    <xf numFmtId="0" fontId="21" fillId="0" borderId="25" xfId="0" applyFont="1" applyFill="1" applyBorder="1" applyProtection="1"/>
    <xf numFmtId="0" fontId="15" fillId="0" borderId="25" xfId="0" applyFont="1" applyFill="1" applyBorder="1" applyAlignment="1" applyProtection="1">
      <alignment horizontal="center" wrapText="1"/>
    </xf>
    <xf numFmtId="0" fontId="22" fillId="0" borderId="0" xfId="0" applyFont="1" applyFill="1" applyBorder="1" applyProtection="1"/>
    <xf numFmtId="0" fontId="13" fillId="0" borderId="0" xfId="0" applyFont="1" applyFill="1" applyBorder="1" applyAlignment="1" applyProtection="1"/>
    <xf numFmtId="0" fontId="15" fillId="0" borderId="4" xfId="0" applyFont="1" applyFill="1" applyBorder="1" applyAlignment="1" applyProtection="1">
      <alignment horizontal="left" vertical="center"/>
    </xf>
    <xf numFmtId="0" fontId="15" fillId="0" borderId="21" xfId="0" applyFont="1" applyFill="1" applyBorder="1" applyAlignment="1" applyProtection="1">
      <alignment horizontal="left" vertical="center"/>
    </xf>
    <xf numFmtId="164" fontId="24" fillId="2" borderId="4" xfId="0" applyNumberFormat="1" applyFont="1" applyFill="1" applyBorder="1" applyAlignment="1" applyProtection="1">
      <alignment horizontal="right" wrapText="1"/>
    </xf>
    <xf numFmtId="164" fontId="24" fillId="2" borderId="3" xfId="0" applyNumberFormat="1" applyFont="1" applyFill="1" applyBorder="1" applyAlignment="1" applyProtection="1">
      <alignment horizontal="right" wrapText="1"/>
    </xf>
    <xf numFmtId="164" fontId="24" fillId="2" borderId="18" xfId="0" applyNumberFormat="1" applyFont="1" applyFill="1" applyBorder="1" applyAlignment="1" applyProtection="1">
      <alignment horizontal="right" wrapText="1"/>
    </xf>
    <xf numFmtId="164" fontId="24" fillId="2" borderId="16" xfId="0" applyNumberFormat="1" applyFont="1" applyFill="1" applyBorder="1" applyAlignment="1" applyProtection="1">
      <alignment horizontal="right" wrapText="1"/>
    </xf>
    <xf numFmtId="0" fontId="15" fillId="0" borderId="5" xfId="0" applyFont="1" applyFill="1" applyBorder="1" applyAlignment="1" applyProtection="1">
      <alignment horizontal="right" vertical="center"/>
    </xf>
    <xf numFmtId="164" fontId="24" fillId="2" borderId="4" xfId="0" applyNumberFormat="1" applyFont="1" applyFill="1" applyBorder="1" applyAlignment="1" applyProtection="1"/>
    <xf numFmtId="164" fontId="24" fillId="2" borderId="16" xfId="0" applyNumberFormat="1" applyFont="1" applyFill="1" applyBorder="1" applyAlignment="1" applyProtection="1"/>
    <xf numFmtId="0" fontId="15" fillId="2" borderId="4" xfId="0" applyFont="1" applyFill="1" applyBorder="1" applyAlignment="1" applyProtection="1">
      <alignment horizontal="left" vertical="center"/>
    </xf>
    <xf numFmtId="0" fontId="15" fillId="2" borderId="21" xfId="0" applyFont="1" applyFill="1" applyBorder="1" applyAlignment="1" applyProtection="1">
      <alignment wrapText="1"/>
    </xf>
    <xf numFmtId="0" fontId="15" fillId="2" borderId="16" xfId="0" applyFont="1" applyFill="1" applyBorder="1" applyAlignment="1" applyProtection="1">
      <alignment wrapText="1"/>
    </xf>
    <xf numFmtId="164" fontId="15" fillId="2" borderId="4" xfId="0" applyNumberFormat="1" applyFont="1" applyFill="1" applyBorder="1" applyAlignment="1" applyProtection="1">
      <alignment horizontal="right"/>
    </xf>
    <xf numFmtId="0" fontId="2" fillId="0" borderId="21" xfId="0" applyFont="1" applyBorder="1" applyAlignment="1" applyProtection="1">
      <alignment horizontal="center"/>
    </xf>
    <xf numFmtId="0" fontId="2" fillId="0" borderId="4"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9" fontId="15" fillId="0" borderId="28" xfId="1" applyFont="1" applyFill="1" applyBorder="1" applyAlignment="1" applyProtection="1">
      <alignment horizontal="center" vertical="center" wrapText="1"/>
    </xf>
    <xf numFmtId="0" fontId="13" fillId="2" borderId="21" xfId="0" applyNumberFormat="1" applyFont="1" applyFill="1" applyBorder="1" applyAlignment="1" applyProtection="1">
      <alignment horizontal="center"/>
    </xf>
    <xf numFmtId="164" fontId="13" fillId="2" borderId="16" xfId="0" applyNumberFormat="1" applyFont="1" applyFill="1" applyBorder="1" applyProtection="1"/>
    <xf numFmtId="0" fontId="13" fillId="2" borderId="4" xfId="0" applyNumberFormat="1" applyFont="1" applyFill="1" applyBorder="1" applyAlignment="1" applyProtection="1">
      <alignment horizontal="center"/>
    </xf>
    <xf numFmtId="0" fontId="13" fillId="2" borderId="3" xfId="0" applyFont="1" applyFill="1" applyBorder="1" applyAlignment="1" applyProtection="1">
      <alignment wrapText="1"/>
    </xf>
    <xf numFmtId="14" fontId="13" fillId="2" borderId="3" xfId="0" applyNumberFormat="1" applyFont="1" applyFill="1" applyBorder="1" applyProtection="1"/>
    <xf numFmtId="164" fontId="13" fillId="2" borderId="3" xfId="0" applyNumberFormat="1" applyFont="1" applyFill="1" applyBorder="1" applyProtection="1"/>
    <xf numFmtId="0" fontId="13" fillId="2" borderId="4" xfId="0" applyFont="1" applyFill="1" applyBorder="1" applyAlignment="1" applyProtection="1">
      <alignment wrapText="1"/>
    </xf>
    <xf numFmtId="14" fontId="13" fillId="2" borderId="4" xfId="0" applyNumberFormat="1" applyFont="1" applyFill="1" applyBorder="1" applyProtection="1"/>
    <xf numFmtId="0" fontId="22" fillId="0" borderId="4" xfId="0" applyFont="1" applyFill="1" applyBorder="1" applyAlignment="1" applyProtection="1">
      <alignment horizontal="center"/>
    </xf>
    <xf numFmtId="0" fontId="22" fillId="2" borderId="4" xfId="0" applyNumberFormat="1" applyFont="1" applyFill="1" applyBorder="1" applyAlignment="1" applyProtection="1">
      <alignment horizontal="center"/>
    </xf>
    <xf numFmtId="0" fontId="22" fillId="2" borderId="22" xfId="0" applyFont="1" applyFill="1" applyBorder="1" applyAlignment="1" applyProtection="1">
      <alignment wrapText="1"/>
    </xf>
    <xf numFmtId="14" fontId="22" fillId="2" borderId="22" xfId="0" applyNumberFormat="1" applyFont="1" applyFill="1" applyBorder="1" applyProtection="1"/>
    <xf numFmtId="164" fontId="22" fillId="2" borderId="22" xfId="0" applyNumberFormat="1" applyFont="1" applyFill="1" applyBorder="1" applyProtection="1"/>
    <xf numFmtId="164" fontId="22" fillId="2" borderId="17" xfId="0" applyNumberFormat="1" applyFont="1" applyFill="1" applyBorder="1" applyProtection="1"/>
    <xf numFmtId="164" fontId="22" fillId="2" borderId="2" xfId="0" applyNumberFormat="1" applyFont="1" applyFill="1" applyBorder="1" applyProtection="1"/>
    <xf numFmtId="164" fontId="22" fillId="2" borderId="29" xfId="0" applyNumberFormat="1" applyFont="1" applyFill="1" applyBorder="1" applyProtection="1"/>
    <xf numFmtId="0" fontId="22" fillId="2" borderId="4" xfId="0" applyFont="1" applyFill="1" applyBorder="1" applyAlignment="1" applyProtection="1">
      <alignment wrapText="1"/>
    </xf>
    <xf numFmtId="14" fontId="22" fillId="2" borderId="4" xfId="0" applyNumberFormat="1" applyFont="1" applyFill="1" applyBorder="1" applyProtection="1"/>
    <xf numFmtId="164" fontId="22" fillId="2" borderId="18" xfId="0" applyNumberFormat="1" applyFont="1" applyFill="1" applyBorder="1" applyProtection="1"/>
    <xf numFmtId="164" fontId="22" fillId="2" borderId="3" xfId="0" applyNumberFormat="1" applyFont="1" applyFill="1" applyBorder="1" applyProtection="1"/>
    <xf numFmtId="164" fontId="22" fillId="2" borderId="33" xfId="0" applyNumberFormat="1" applyFont="1" applyFill="1" applyBorder="1" applyProtection="1"/>
    <xf numFmtId="14" fontId="24" fillId="2" borderId="4" xfId="0" applyNumberFormat="1" applyFont="1" applyFill="1" applyBorder="1" applyAlignment="1" applyProtection="1">
      <alignment horizontal="center"/>
    </xf>
    <xf numFmtId="14" fontId="24" fillId="0" borderId="25" xfId="0" applyNumberFormat="1" applyFont="1" applyFill="1" applyBorder="1" applyAlignment="1" applyProtection="1">
      <alignment horizontal="left"/>
    </xf>
    <xf numFmtId="0" fontId="24" fillId="0" borderId="17" xfId="0" applyFont="1" applyFill="1" applyBorder="1" applyAlignment="1" applyProtection="1">
      <alignment horizontal="left"/>
    </xf>
    <xf numFmtId="0" fontId="15" fillId="0" borderId="0" xfId="0" applyFont="1" applyFill="1" applyBorder="1" applyAlignment="1" applyProtection="1"/>
    <xf numFmtId="0" fontId="15" fillId="0" borderId="35" xfId="0" applyFont="1" applyFill="1" applyBorder="1" applyAlignment="1" applyProtection="1"/>
    <xf numFmtId="164" fontId="13" fillId="2" borderId="18" xfId="0" applyNumberFormat="1" applyFont="1" applyFill="1" applyBorder="1" applyProtection="1"/>
    <xf numFmtId="0" fontId="2" fillId="0" borderId="16" xfId="0" applyFont="1" applyBorder="1" applyAlignment="1" applyProtection="1">
      <alignment horizontal="center"/>
    </xf>
    <xf numFmtId="0" fontId="15" fillId="0" borderId="20" xfId="1" applyNumberFormat="1" applyFont="1" applyFill="1" applyBorder="1" applyAlignment="1" applyProtection="1">
      <alignment horizontal="center" vertical="center" wrapText="1"/>
    </xf>
    <xf numFmtId="0" fontId="13" fillId="0" borderId="4" xfId="0" applyNumberFormat="1" applyFont="1" applyBorder="1" applyAlignment="1" applyProtection="1">
      <alignment horizontal="center"/>
    </xf>
    <xf numFmtId="0" fontId="13" fillId="0" borderId="4" xfId="0" applyFont="1" applyFill="1" applyBorder="1" applyProtection="1"/>
    <xf numFmtId="0" fontId="13" fillId="0" borderId="4" xfId="0" applyFont="1" applyBorder="1" applyProtection="1"/>
    <xf numFmtId="0" fontId="24" fillId="2" borderId="4" xfId="0" applyFont="1" applyFill="1" applyBorder="1" applyAlignment="1" applyProtection="1">
      <alignment horizontal="left"/>
    </xf>
    <xf numFmtId="0" fontId="15" fillId="0" borderId="5" xfId="0" applyFont="1" applyFill="1" applyBorder="1" applyAlignment="1" applyProtection="1">
      <alignment horizontal="left"/>
    </xf>
    <xf numFmtId="0" fontId="15" fillId="2" borderId="4" xfId="0" applyFont="1" applyFill="1" applyBorder="1" applyAlignment="1" applyProtection="1">
      <alignment horizontal="left"/>
    </xf>
    <xf numFmtId="0" fontId="15" fillId="2" borderId="21" xfId="0" applyFont="1" applyFill="1" applyBorder="1" applyAlignment="1" applyProtection="1">
      <alignment horizontal="left"/>
    </xf>
    <xf numFmtId="0" fontId="15" fillId="2" borderId="16" xfId="0" applyFont="1" applyFill="1" applyBorder="1" applyAlignment="1" applyProtection="1">
      <alignment horizontal="left"/>
    </xf>
    <xf numFmtId="0" fontId="21" fillId="0" borderId="25" xfId="0" applyFont="1" applyBorder="1" applyAlignment="1" applyProtection="1">
      <alignment horizontal="left"/>
    </xf>
    <xf numFmtId="0" fontId="15" fillId="0" borderId="25" xfId="0" applyFont="1" applyFill="1" applyBorder="1" applyAlignment="1" applyProtection="1"/>
    <xf numFmtId="164" fontId="13" fillId="2" borderId="31" xfId="0" applyNumberFormat="1" applyFont="1" applyFill="1" applyBorder="1" applyProtection="1"/>
    <xf numFmtId="0" fontId="22" fillId="0" borderId="4" xfId="0" applyFont="1" applyBorder="1" applyAlignment="1" applyProtection="1">
      <alignment horizontal="center"/>
    </xf>
    <xf numFmtId="0" fontId="22" fillId="0" borderId="25" xfId="0" applyFont="1" applyBorder="1" applyAlignment="1" applyProtection="1">
      <alignment horizontal="center"/>
    </xf>
    <xf numFmtId="0" fontId="24" fillId="0" borderId="22" xfId="0" applyFont="1" applyFill="1" applyBorder="1" applyAlignment="1" applyProtection="1">
      <alignment horizontal="center"/>
    </xf>
    <xf numFmtId="0" fontId="2" fillId="0" borderId="22" xfId="0" applyFont="1" applyBorder="1" applyAlignment="1" applyProtection="1">
      <alignment horizontal="center"/>
    </xf>
    <xf numFmtId="165" fontId="13" fillId="0" borderId="25" xfId="0" applyNumberFormat="1" applyFont="1" applyFill="1" applyBorder="1" applyProtection="1"/>
    <xf numFmtId="0" fontId="13" fillId="0" borderId="22" xfId="0" applyFont="1" applyBorder="1" applyAlignment="1" applyProtection="1">
      <alignment horizontal="center"/>
    </xf>
    <xf numFmtId="165" fontId="13" fillId="0" borderId="22" xfId="0" applyNumberFormat="1" applyFont="1" applyFill="1" applyBorder="1" applyAlignment="1" applyProtection="1">
      <alignment horizontal="center"/>
    </xf>
    <xf numFmtId="165" fontId="13" fillId="0" borderId="21" xfId="0" applyNumberFormat="1" applyFont="1" applyFill="1" applyBorder="1" applyAlignment="1" applyProtection="1">
      <alignment horizontal="center"/>
    </xf>
    <xf numFmtId="0" fontId="20" fillId="0" borderId="25" xfId="0" applyFont="1" applyFill="1" applyBorder="1" applyAlignment="1" applyProtection="1"/>
    <xf numFmtId="164" fontId="24" fillId="2" borderId="16" xfId="0" applyNumberFormat="1" applyFont="1" applyFill="1" applyBorder="1" applyProtection="1"/>
    <xf numFmtId="0" fontId="5" fillId="0" borderId="21" xfId="0" applyFont="1" applyBorder="1" applyAlignment="1" applyProtection="1">
      <alignment horizontal="center"/>
    </xf>
    <xf numFmtId="0" fontId="13" fillId="0" borderId="21" xfId="0" applyFont="1" applyBorder="1" applyAlignment="1" applyProtection="1">
      <alignment horizontal="center"/>
    </xf>
    <xf numFmtId="0" fontId="43" fillId="0" borderId="0" xfId="0" applyFont="1" applyProtection="1">
      <protection locked="0"/>
    </xf>
    <xf numFmtId="0" fontId="2" fillId="0" borderId="0" xfId="0" applyFont="1" applyBorder="1" applyProtection="1">
      <protection locked="0"/>
    </xf>
    <xf numFmtId="0" fontId="2" fillId="0" borderId="14" xfId="0" applyFont="1" applyBorder="1" applyProtection="1">
      <protection locked="0"/>
    </xf>
    <xf numFmtId="0" fontId="13" fillId="0" borderId="0" xfId="0" applyFont="1" applyBorder="1" applyAlignment="1" applyProtection="1">
      <alignment horizontal="right"/>
      <protection locked="0"/>
    </xf>
    <xf numFmtId="0" fontId="24" fillId="0" borderId="0" xfId="0" applyFont="1" applyProtection="1">
      <protection locked="0"/>
    </xf>
    <xf numFmtId="0" fontId="20" fillId="0" borderId="0" xfId="0" applyFont="1" applyBorder="1" applyAlignment="1" applyProtection="1">
      <alignment vertical="center"/>
      <protection locked="0"/>
    </xf>
    <xf numFmtId="0" fontId="44" fillId="0" borderId="0" xfId="0" applyFont="1" applyAlignment="1" applyProtection="1">
      <alignment wrapText="1"/>
      <protection locked="0"/>
    </xf>
    <xf numFmtId="0" fontId="0" fillId="0" borderId="0" xfId="0" applyFont="1" applyAlignment="1" applyProtection="1">
      <alignment wrapText="1"/>
      <protection locked="0"/>
    </xf>
    <xf numFmtId="0" fontId="2" fillId="0" borderId="0" xfId="0" applyFont="1" applyAlignment="1" applyProtection="1">
      <alignment wrapText="1"/>
      <protection locked="0"/>
    </xf>
    <xf numFmtId="0" fontId="32" fillId="0" borderId="0" xfId="0" applyFont="1" applyAlignment="1" applyProtection="1">
      <alignment wrapText="1"/>
      <protection locked="0"/>
    </xf>
    <xf numFmtId="0" fontId="2" fillId="0" borderId="0" xfId="0" applyFont="1" applyBorder="1" applyAlignment="1" applyProtection="1">
      <alignment horizontal="right"/>
      <protection locked="0"/>
    </xf>
    <xf numFmtId="0" fontId="24" fillId="0" borderId="0" xfId="0" applyFont="1" applyFill="1" applyBorder="1" applyProtection="1">
      <protection locked="0"/>
    </xf>
    <xf numFmtId="0" fontId="2" fillId="0" borderId="0" xfId="0" applyFont="1" applyProtection="1">
      <protection locked="0"/>
    </xf>
    <xf numFmtId="0" fontId="24" fillId="0" borderId="0" xfId="0" applyFont="1" applyFill="1" applyProtection="1">
      <protection locked="0"/>
    </xf>
    <xf numFmtId="0" fontId="15" fillId="0" borderId="0" xfId="0" applyFont="1" applyFill="1" applyBorder="1" applyAlignment="1" applyProtection="1">
      <alignment vertical="center"/>
      <protection locked="0"/>
    </xf>
    <xf numFmtId="0" fontId="15" fillId="0" borderId="0" xfId="0" applyFont="1" applyFill="1" applyProtection="1">
      <protection locked="0"/>
    </xf>
    <xf numFmtId="0" fontId="0" fillId="0" borderId="0" xfId="0" applyAlignment="1" applyProtection="1">
      <alignment wrapText="1"/>
      <protection locked="0"/>
    </xf>
    <xf numFmtId="0" fontId="32" fillId="0" borderId="0" xfId="0" applyFont="1" applyAlignment="1" applyProtection="1">
      <alignment vertical="center" wrapText="1"/>
      <protection locked="0"/>
    </xf>
    <xf numFmtId="0" fontId="41" fillId="0" borderId="0" xfId="0" applyFont="1" applyAlignment="1" applyProtection="1">
      <alignment vertical="center" wrapText="1"/>
      <protection locked="0"/>
    </xf>
    <xf numFmtId="0" fontId="2" fillId="0" borderId="19" xfId="0" applyFont="1" applyFill="1" applyBorder="1" applyAlignment="1" applyProtection="1">
      <alignment wrapText="1"/>
    </xf>
    <xf numFmtId="0" fontId="2" fillId="0" borderId="19" xfId="0" applyFont="1" applyFill="1" applyBorder="1" applyAlignment="1" applyProtection="1">
      <alignment horizontal="left"/>
    </xf>
    <xf numFmtId="164" fontId="2" fillId="0" borderId="19" xfId="0" applyNumberFormat="1" applyFont="1" applyBorder="1" applyProtection="1"/>
    <xf numFmtId="164" fontId="2" fillId="0" borderId="23" xfId="0" applyNumberFormat="1" applyFont="1" applyBorder="1" applyProtection="1"/>
    <xf numFmtId="0" fontId="22" fillId="0" borderId="0" xfId="0" applyFont="1" applyBorder="1" applyProtection="1">
      <protection locked="0"/>
    </xf>
    <xf numFmtId="0" fontId="2" fillId="0" borderId="0" xfId="0" applyFont="1" applyAlignment="1" applyProtection="1">
      <alignment vertical="center" wrapText="1"/>
      <protection locked="0"/>
    </xf>
    <xf numFmtId="0" fontId="13" fillId="0" borderId="0" xfId="0" applyFont="1" applyBorder="1" applyProtection="1">
      <protection locked="0"/>
    </xf>
    <xf numFmtId="0" fontId="20" fillId="0" borderId="0" xfId="0" applyFont="1" applyBorder="1" applyAlignment="1" applyProtection="1">
      <alignment horizontal="left" vertical="center"/>
      <protection locked="0"/>
    </xf>
    <xf numFmtId="0" fontId="20" fillId="0" borderId="0" xfId="0" applyFont="1" applyFill="1" applyBorder="1" applyAlignment="1" applyProtection="1">
      <protection locked="0"/>
    </xf>
    <xf numFmtId="0" fontId="20" fillId="0" borderId="0" xfId="0" applyFont="1" applyFill="1" applyBorder="1" applyAlignment="1" applyProtection="1">
      <alignment vertical="top"/>
      <protection locked="0"/>
    </xf>
    <xf numFmtId="0" fontId="15" fillId="0" borderId="0" xfId="0" applyFont="1" applyFill="1" applyBorder="1" applyAlignment="1" applyProtection="1">
      <alignment horizontal="center"/>
      <protection locked="0"/>
    </xf>
    <xf numFmtId="0" fontId="13" fillId="0" borderId="0" xfId="0" applyFont="1" applyProtection="1">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horizontal="left" vertical="center"/>
      <protection locked="0"/>
    </xf>
    <xf numFmtId="0" fontId="2" fillId="0" borderId="21" xfId="0" applyFont="1" applyBorder="1" applyAlignment="1" applyProtection="1">
      <alignment horizontal="center" wrapText="1"/>
    </xf>
    <xf numFmtId="0" fontId="2" fillId="0" borderId="4" xfId="0" applyFont="1" applyBorder="1" applyAlignment="1" applyProtection="1">
      <alignment wrapText="1"/>
    </xf>
    <xf numFmtId="14" fontId="2" fillId="0" borderId="26" xfId="0" applyNumberFormat="1" applyFont="1" applyBorder="1" applyAlignment="1" applyProtection="1">
      <alignment horizontal="left" vertical="center"/>
      <protection locked="0"/>
    </xf>
    <xf numFmtId="0" fontId="2" fillId="0" borderId="26" xfId="0" applyFont="1" applyBorder="1" applyAlignment="1" applyProtection="1">
      <alignment horizontal="left" vertical="center" wrapText="1"/>
      <protection locked="0"/>
    </xf>
    <xf numFmtId="0" fontId="2" fillId="0" borderId="26" xfId="0" applyFont="1" applyBorder="1" applyAlignment="1" applyProtection="1">
      <alignment vertical="center"/>
      <protection locked="0"/>
    </xf>
    <xf numFmtId="167" fontId="2" fillId="0" borderId="26" xfId="0" applyNumberFormat="1" applyFont="1" applyBorder="1" applyAlignment="1" applyProtection="1">
      <alignment horizontal="left" vertical="center"/>
      <protection locked="0"/>
    </xf>
    <xf numFmtId="0" fontId="2" fillId="0" borderId="19" xfId="9" applyFont="1" applyFill="1" applyBorder="1" applyAlignment="1" applyProtection="1">
      <alignment horizontal="left"/>
      <protection locked="0"/>
    </xf>
    <xf numFmtId="0" fontId="2" fillId="0" borderId="19" xfId="10" applyFont="1" applyFill="1" applyBorder="1" applyAlignment="1" applyProtection="1">
      <alignment wrapText="1"/>
      <protection locked="0"/>
    </xf>
    <xf numFmtId="0" fontId="2" fillId="0" borderId="19" xfId="11" applyFont="1" applyBorder="1" applyProtection="1">
      <protection locked="0"/>
    </xf>
    <xf numFmtId="0" fontId="2" fillId="0" borderId="19" xfId="10" applyFont="1" applyFill="1" applyBorder="1" applyProtection="1">
      <protection locked="0"/>
    </xf>
    <xf numFmtId="14" fontId="2" fillId="0" borderId="19" xfId="0" applyNumberFormat="1" applyFont="1" applyFill="1" applyBorder="1" applyProtection="1">
      <protection locked="0"/>
    </xf>
    <xf numFmtId="164" fontId="2" fillId="0" borderId="19" xfId="0" applyNumberFormat="1" applyFont="1" applyFill="1" applyBorder="1" applyProtection="1">
      <protection locked="0"/>
    </xf>
    <xf numFmtId="0" fontId="22" fillId="4" borderId="11" xfId="0" applyFont="1" applyFill="1" applyBorder="1" applyAlignment="1">
      <alignment horizontal="center"/>
    </xf>
    <xf numFmtId="0" fontId="22" fillId="4" borderId="15" xfId="0" applyFont="1" applyFill="1" applyBorder="1" applyAlignment="1">
      <alignment horizontal="center"/>
    </xf>
    <xf numFmtId="0" fontId="30" fillId="0" borderId="13" xfId="5" applyFont="1" applyBorder="1" applyAlignment="1">
      <alignment horizontal="center"/>
    </xf>
    <xf numFmtId="0" fontId="15" fillId="0" borderId="0" xfId="5" applyFont="1" applyBorder="1" applyAlignment="1">
      <alignment horizontal="center"/>
    </xf>
  </cellXfs>
  <cellStyles count="12">
    <cellStyle name="Currency" xfId="7" builtinId="4"/>
    <cellStyle name="Hyperlink" xfId="4" builtinId="8"/>
    <cellStyle name="Input" xfId="8" builtinId="20"/>
    <cellStyle name="Normal" xfId="0" builtinId="0"/>
    <cellStyle name="Normal 10 2" xfId="11"/>
    <cellStyle name="Normal 2" xfId="2"/>
    <cellStyle name="Normal 2 2" xfId="5"/>
    <cellStyle name="Normal 2 3 2" xfId="9"/>
    <cellStyle name="Normal 3" xfId="3"/>
    <cellStyle name="Normal 5 2 2 2 2 2 2 2" xfId="10"/>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C5" sqref="C5"/>
    </sheetView>
  </sheetViews>
  <sheetFormatPr defaultColWidth="9.140625" defaultRowHeight="15" x14ac:dyDescent="0.2"/>
  <cols>
    <col min="1" max="16384" width="9.140625" style="108"/>
  </cols>
  <sheetData>
    <row r="1" spans="1:6" ht="15.75" x14ac:dyDescent="0.25">
      <c r="A1" s="10" t="s">
        <v>218</v>
      </c>
    </row>
    <row r="2" spans="1:6" x14ac:dyDescent="0.2">
      <c r="A2" s="109" t="s">
        <v>220</v>
      </c>
    </row>
    <row r="3" spans="1:6" x14ac:dyDescent="0.2">
      <c r="A3" s="129"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9"/>
  <sheetViews>
    <sheetView showGridLines="0" tabSelected="1" zoomScaleNormal="100" workbookViewId="0">
      <selection activeCell="D10" sqref="D1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6" t="s">
        <v>770</v>
      </c>
      <c r="B1" s="377" t="s">
        <v>277</v>
      </c>
      <c r="C1" s="27"/>
      <c r="D1" s="27"/>
      <c r="E1" s="386" t="s">
        <v>275</v>
      </c>
    </row>
    <row r="2" spans="1:5" ht="15.75" thickBot="1" x14ac:dyDescent="0.25">
      <c r="B2" s="378" t="s">
        <v>276</v>
      </c>
      <c r="C2" s="199"/>
      <c r="D2" s="199"/>
      <c r="E2" s="200"/>
    </row>
    <row r="3" spans="1:5" x14ac:dyDescent="0.2">
      <c r="B3" s="121"/>
      <c r="E3" s="170"/>
    </row>
    <row r="4" spans="1:5" ht="15.75" x14ac:dyDescent="0.2">
      <c r="B4" s="380" t="s">
        <v>739</v>
      </c>
      <c r="C4" s="1"/>
      <c r="D4" s="1"/>
    </row>
    <row r="5" spans="1:5" ht="18" x14ac:dyDescent="0.2">
      <c r="B5" s="381" t="s">
        <v>281</v>
      </c>
      <c r="C5" s="1"/>
      <c r="D5" s="1"/>
    </row>
    <row r="6" spans="1:5" ht="18" x14ac:dyDescent="0.2">
      <c r="B6" s="381" t="str">
        <f>"Fiscal Year: "&amp;D10</f>
        <v>Fiscal Year: 2021-2022</v>
      </c>
      <c r="C6" s="1"/>
      <c r="D6" s="1"/>
    </row>
    <row r="7" spans="1:5" ht="18" x14ac:dyDescent="0.2">
      <c r="B7" s="381" t="s">
        <v>282</v>
      </c>
      <c r="C7" s="1"/>
      <c r="D7" s="1"/>
      <c r="E7" s="27"/>
    </row>
    <row r="8" spans="1:5" x14ac:dyDescent="0.2">
      <c r="D8" s="130"/>
    </row>
    <row r="9" spans="1:5" ht="34.5" customHeight="1" x14ac:dyDescent="0.2">
      <c r="B9" s="202">
        <v>1</v>
      </c>
      <c r="C9" s="208" t="s">
        <v>1</v>
      </c>
      <c r="D9" s="411">
        <v>44951</v>
      </c>
    </row>
    <row r="10" spans="1:5" ht="34.5" customHeight="1" x14ac:dyDescent="0.2">
      <c r="B10" s="202">
        <v>2</v>
      </c>
      <c r="C10" s="204" t="s">
        <v>303</v>
      </c>
      <c r="D10" s="150" t="s">
        <v>782</v>
      </c>
    </row>
    <row r="11" spans="1:5" ht="34.5" customHeight="1" x14ac:dyDescent="0.2">
      <c r="B11" s="202">
        <v>3</v>
      </c>
      <c r="C11" s="203" t="s">
        <v>0</v>
      </c>
      <c r="D11" s="134" t="s">
        <v>69</v>
      </c>
    </row>
    <row r="12" spans="1:5" ht="34.5" customHeight="1" x14ac:dyDescent="0.2">
      <c r="B12" s="202">
        <v>4</v>
      </c>
      <c r="C12" s="205" t="s">
        <v>113</v>
      </c>
      <c r="D12" s="181">
        <f>IF(ISBLANK(D11),"",VLOOKUP(D11,Info_County_Code,2))</f>
        <v>34</v>
      </c>
    </row>
    <row r="13" spans="1:5" ht="34.5" customHeight="1" x14ac:dyDescent="0.2">
      <c r="B13" s="202">
        <v>5</v>
      </c>
      <c r="C13" s="203" t="s">
        <v>114</v>
      </c>
      <c r="D13" s="412" t="s">
        <v>783</v>
      </c>
    </row>
    <row r="14" spans="1:5" ht="34.5" customHeight="1" x14ac:dyDescent="0.2">
      <c r="B14" s="202">
        <v>6</v>
      </c>
      <c r="C14" s="203" t="s">
        <v>115</v>
      </c>
      <c r="D14" s="134" t="s">
        <v>69</v>
      </c>
    </row>
    <row r="15" spans="1:5" ht="34.5" customHeight="1" x14ac:dyDescent="0.2">
      <c r="B15" s="202">
        <v>7</v>
      </c>
      <c r="C15" s="203" t="s">
        <v>116</v>
      </c>
      <c r="D15" s="171">
        <v>95823</v>
      </c>
    </row>
    <row r="16" spans="1:5" ht="34.5" customHeight="1" x14ac:dyDescent="0.2">
      <c r="B16" s="202">
        <v>8</v>
      </c>
      <c r="C16" s="206" t="s">
        <v>162</v>
      </c>
      <c r="D16" s="182" t="str">
        <f>IF(ISBLANK(D11),"",VLOOKUP(D11,County_Population,5,FALSE))</f>
        <v>Yes</v>
      </c>
    </row>
    <row r="17" spans="2:4" ht="34.5" customHeight="1" x14ac:dyDescent="0.2">
      <c r="B17" s="202">
        <v>9</v>
      </c>
      <c r="C17" s="203" t="s">
        <v>112</v>
      </c>
      <c r="D17" s="134" t="s">
        <v>784</v>
      </c>
    </row>
    <row r="18" spans="2:4" ht="34.5" customHeight="1" x14ac:dyDescent="0.2">
      <c r="B18" s="202">
        <v>10</v>
      </c>
      <c r="C18" s="207" t="s">
        <v>167</v>
      </c>
      <c r="D18" s="413" t="s">
        <v>785</v>
      </c>
    </row>
    <row r="19" spans="2:4" ht="34.5" customHeight="1" x14ac:dyDescent="0.2">
      <c r="B19" s="202">
        <v>11</v>
      </c>
      <c r="C19" s="207" t="s">
        <v>184</v>
      </c>
      <c r="D19" s="413" t="s">
        <v>807</v>
      </c>
    </row>
    <row r="20" spans="2:4" ht="34.5" customHeight="1" x14ac:dyDescent="0.2">
      <c r="B20" s="202">
        <v>12</v>
      </c>
      <c r="C20" s="208" t="s">
        <v>280</v>
      </c>
      <c r="D20" s="414" t="s">
        <v>786</v>
      </c>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2" sqref="A2"/>
    </sheetView>
  </sheetViews>
  <sheetFormatPr defaultColWidth="0" defaultRowHeight="15" zeroHeight="1" x14ac:dyDescent="0.25"/>
  <cols>
    <col min="1" max="1" width="128" style="383" customWidth="1"/>
    <col min="2" max="4" width="9.140625" style="383" hidden="1" customWidth="1"/>
    <col min="5" max="16384" width="9.140625" style="383" hidden="1"/>
  </cols>
  <sheetData>
    <row r="1" spans="1:1" ht="13.5" customHeight="1" x14ac:dyDescent="0.25">
      <c r="A1" s="382" t="s">
        <v>771</v>
      </c>
    </row>
    <row r="2" spans="1:1" ht="18" customHeight="1" x14ac:dyDescent="0.25">
      <c r="A2" s="384" t="s">
        <v>698</v>
      </c>
    </row>
    <row r="3" spans="1:1" ht="15.75" x14ac:dyDescent="0.25">
      <c r="A3" s="384" t="s">
        <v>699</v>
      </c>
    </row>
    <row r="4" spans="1:1" ht="30.75" x14ac:dyDescent="0.25">
      <c r="A4" s="384" t="s">
        <v>700</v>
      </c>
    </row>
    <row r="5" spans="1:1" ht="30.75" x14ac:dyDescent="0.25">
      <c r="A5" s="385" t="s">
        <v>701</v>
      </c>
    </row>
    <row r="6" spans="1:1" ht="30.75" x14ac:dyDescent="0.25">
      <c r="A6" s="385" t="s">
        <v>702</v>
      </c>
    </row>
    <row r="7" spans="1:1" ht="30.75" customHeight="1" x14ac:dyDescent="0.25">
      <c r="A7" s="385" t="s">
        <v>703</v>
      </c>
    </row>
    <row r="8" spans="1:1" ht="30.75" x14ac:dyDescent="0.25">
      <c r="A8" s="385" t="s">
        <v>704</v>
      </c>
    </row>
    <row r="9" spans="1:1" ht="45.75" x14ac:dyDescent="0.25">
      <c r="A9" s="385" t="s">
        <v>705</v>
      </c>
    </row>
    <row r="10" spans="1:1" ht="15.75" x14ac:dyDescent="0.25">
      <c r="A10" s="385" t="s">
        <v>706</v>
      </c>
    </row>
    <row r="11" spans="1:1" ht="15.75" x14ac:dyDescent="0.25">
      <c r="A11" s="385" t="s">
        <v>707</v>
      </c>
    </row>
    <row r="12" spans="1:1" ht="30.75" x14ac:dyDescent="0.25">
      <c r="A12" s="385" t="s">
        <v>708</v>
      </c>
    </row>
    <row r="13" spans="1:1" ht="30.75" x14ac:dyDescent="0.25">
      <c r="A13" s="385" t="s">
        <v>709</v>
      </c>
    </row>
    <row r="14" spans="1:1" ht="15.75" hidden="1" x14ac:dyDescent="0.25">
      <c r="A14" s="384"/>
    </row>
    <row r="15" spans="1:1" ht="15.75" hidden="1" x14ac:dyDescent="0.25">
      <c r="A15" s="384"/>
    </row>
    <row r="16" spans="1:1" hidden="1" x14ac:dyDescent="0.25"/>
    <row r="17" hidden="1" x14ac:dyDescent="0.25"/>
    <row r="18" hidden="1" x14ac:dyDescent="0.25"/>
    <row r="19" hidden="1" x14ac:dyDescent="0.2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54"/>
  <sheetViews>
    <sheetView showGridLines="0" topLeftCell="A7" zoomScale="80" zoomScaleNormal="80" zoomScaleSheetLayoutView="40" zoomScalePageLayoutView="85" workbookViewId="0">
      <selection activeCell="F42" sqref="F42"/>
    </sheetView>
  </sheetViews>
  <sheetFormatPr defaultColWidth="0" defaultRowHeight="15" zeroHeight="1" x14ac:dyDescent="0.2"/>
  <cols>
    <col min="1" max="1" width="5.28515625" style="121" customWidth="1"/>
    <col min="2" max="2" width="12.5703125" style="118" customWidth="1"/>
    <col min="3" max="3" width="65.42578125" style="118" customWidth="1"/>
    <col min="4" max="8" width="22.7109375" style="118" customWidth="1"/>
    <col min="9" max="9" width="24" style="118" bestFit="1" customWidth="1"/>
    <col min="10" max="10" width="18.28515625" style="121" hidden="1" customWidth="1"/>
    <col min="11" max="12" width="9.140625" style="121" hidden="1" customWidth="1"/>
    <col min="13" max="16384" width="9.140625" style="121" hidden="1"/>
  </cols>
  <sheetData>
    <row r="1" spans="1:9" s="25" customFormat="1" x14ac:dyDescent="0.2">
      <c r="A1" s="376" t="s">
        <v>772</v>
      </c>
      <c r="B1" s="377" t="s">
        <v>277</v>
      </c>
      <c r="C1" s="27"/>
      <c r="D1" s="27"/>
      <c r="E1" s="169"/>
      <c r="H1" s="27"/>
      <c r="I1" s="386" t="s">
        <v>275</v>
      </c>
    </row>
    <row r="2" spans="1:9" s="25" customFormat="1" ht="15.75" thickBot="1" x14ac:dyDescent="0.25">
      <c r="B2" s="378" t="s">
        <v>276</v>
      </c>
      <c r="C2" s="199"/>
      <c r="D2" s="199"/>
      <c r="E2" s="200"/>
      <c r="F2" s="199"/>
      <c r="G2" s="199"/>
      <c r="H2" s="199"/>
      <c r="I2" s="200"/>
    </row>
    <row r="3" spans="1:9" s="25" customFormat="1" x14ac:dyDescent="0.2">
      <c r="B3" s="122"/>
      <c r="C3" s="27"/>
      <c r="D3" s="27"/>
      <c r="E3" s="169"/>
    </row>
    <row r="4" spans="1:9" x14ac:dyDescent="0.2">
      <c r="B4" s="380" t="s">
        <v>740</v>
      </c>
      <c r="C4" s="121"/>
      <c r="D4" s="121"/>
      <c r="E4" s="121"/>
      <c r="F4" s="121"/>
      <c r="G4" s="121"/>
      <c r="H4" s="121"/>
      <c r="I4" s="121"/>
    </row>
    <row r="5" spans="1:9" ht="15.75" x14ac:dyDescent="0.2">
      <c r="B5" s="390" t="str">
        <f>'1. Information'!B5</f>
        <v>Annual Mental Health Services Act (MHSA) Revenue and Expenditure Report</v>
      </c>
    </row>
    <row r="6" spans="1:9" ht="15.75" x14ac:dyDescent="0.25">
      <c r="B6" s="391" t="str">
        <f>'1. Information'!B6</f>
        <v>Fiscal Year: 2021-2022</v>
      </c>
      <c r="D6" s="9"/>
      <c r="E6" s="9"/>
      <c r="F6" s="9"/>
      <c r="G6" s="9"/>
      <c r="H6" s="9"/>
    </row>
    <row r="7" spans="1:9" ht="15.75" x14ac:dyDescent="0.25">
      <c r="B7" s="391" t="s">
        <v>285</v>
      </c>
      <c r="C7" s="9"/>
      <c r="D7" s="9"/>
      <c r="E7" s="9"/>
      <c r="F7" s="9"/>
      <c r="G7" s="9"/>
      <c r="H7" s="9"/>
    </row>
    <row r="8" spans="1:9" ht="15.75" x14ac:dyDescent="0.2">
      <c r="C8" s="9"/>
      <c r="D8" s="9"/>
      <c r="E8" s="9"/>
      <c r="F8" s="9"/>
      <c r="G8" s="9"/>
      <c r="H8" s="9"/>
    </row>
    <row r="9" spans="1:9" ht="15.75" x14ac:dyDescent="0.25">
      <c r="B9" s="209" t="s">
        <v>0</v>
      </c>
      <c r="C9" s="183" t="str">
        <f>IF(ISBLANK('1. Information'!D11),"",'1. Information'!D11)</f>
        <v>Sacramento</v>
      </c>
      <c r="F9" s="209" t="s">
        <v>1</v>
      </c>
      <c r="G9" s="184">
        <f>IF(ISBLANK('1. Information'!D9),"",'1. Information'!D9)</f>
        <v>44951</v>
      </c>
    </row>
    <row r="10" spans="1:9" x14ac:dyDescent="0.2">
      <c r="B10" s="119"/>
      <c r="C10" s="119"/>
      <c r="D10" s="119"/>
      <c r="E10" s="119"/>
      <c r="F10" s="119"/>
      <c r="G10" s="22"/>
      <c r="H10" s="119"/>
      <c r="I10" s="119"/>
    </row>
    <row r="11" spans="1:9" x14ac:dyDescent="0.2">
      <c r="B11" s="119"/>
      <c r="C11" s="119"/>
      <c r="D11" s="119"/>
      <c r="E11" s="119"/>
      <c r="F11" s="119"/>
      <c r="G11" s="22"/>
      <c r="H11" s="119"/>
      <c r="I11" s="119"/>
    </row>
    <row r="12" spans="1:9" x14ac:dyDescent="0.2">
      <c r="B12" s="387"/>
      <c r="C12" s="119"/>
      <c r="D12" s="210" t="s">
        <v>23</v>
      </c>
      <c r="E12" s="210" t="s">
        <v>25</v>
      </c>
      <c r="F12" s="210" t="s">
        <v>27</v>
      </c>
      <c r="G12" s="210" t="s">
        <v>202</v>
      </c>
      <c r="H12" s="210" t="s">
        <v>203</v>
      </c>
      <c r="I12" s="210" t="s">
        <v>204</v>
      </c>
    </row>
    <row r="13" spans="1:9" ht="15.75" x14ac:dyDescent="0.25">
      <c r="B13" s="211" t="s">
        <v>250</v>
      </c>
      <c r="C13" s="212"/>
      <c r="D13" s="213" t="s">
        <v>28</v>
      </c>
      <c r="E13" s="213" t="s">
        <v>29</v>
      </c>
      <c r="F13" s="213" t="s">
        <v>30</v>
      </c>
      <c r="G13" s="214" t="s">
        <v>31</v>
      </c>
      <c r="H13" s="214" t="s">
        <v>32</v>
      </c>
      <c r="I13" s="214" t="s">
        <v>21</v>
      </c>
    </row>
    <row r="14" spans="1:9" x14ac:dyDescent="0.2">
      <c r="B14" s="215">
        <v>1</v>
      </c>
      <c r="C14" s="216" t="s">
        <v>279</v>
      </c>
      <c r="D14" s="148">
        <v>749213.52</v>
      </c>
      <c r="E14" s="148">
        <v>131864.62</v>
      </c>
      <c r="F14" s="148">
        <v>94721.250000000029</v>
      </c>
      <c r="G14" s="148">
        <v>26669.23</v>
      </c>
      <c r="H14" s="148">
        <v>39786.39</v>
      </c>
      <c r="I14" s="185">
        <f>SUM(D14:H14)</f>
        <v>1042255.01</v>
      </c>
    </row>
    <row r="15" spans="1:9" x14ac:dyDescent="0.2">
      <c r="B15" s="217">
        <v>2</v>
      </c>
      <c r="C15" s="218" t="s">
        <v>278</v>
      </c>
      <c r="D15" s="163"/>
      <c r="E15" s="163"/>
      <c r="F15" s="163"/>
      <c r="G15" s="163"/>
      <c r="H15" s="163"/>
      <c r="I15" s="185">
        <f>SUM(D15:H15)</f>
        <v>0</v>
      </c>
    </row>
    <row r="16" spans="1:9" x14ac:dyDescent="0.2">
      <c r="B16" s="121"/>
      <c r="C16" s="121"/>
      <c r="D16" s="121"/>
      <c r="E16" s="121"/>
      <c r="F16" s="121"/>
      <c r="G16" s="121"/>
      <c r="H16" s="121"/>
      <c r="I16" s="121"/>
    </row>
    <row r="17" spans="2:10" x14ac:dyDescent="0.2">
      <c r="B17" s="388"/>
      <c r="C17" s="121"/>
      <c r="D17" s="210" t="s">
        <v>23</v>
      </c>
      <c r="E17" s="210" t="s">
        <v>25</v>
      </c>
      <c r="F17" s="210" t="s">
        <v>27</v>
      </c>
      <c r="G17" s="121"/>
      <c r="H17" s="121"/>
      <c r="I17" s="121"/>
    </row>
    <row r="18" spans="2:10" ht="15.75" x14ac:dyDescent="0.25">
      <c r="B18" s="211" t="s">
        <v>251</v>
      </c>
      <c r="C18" s="212"/>
      <c r="D18" s="213" t="s">
        <v>28</v>
      </c>
      <c r="E18" s="213" t="s">
        <v>29</v>
      </c>
      <c r="F18" s="214" t="s">
        <v>21</v>
      </c>
      <c r="G18" s="121"/>
      <c r="H18" s="121"/>
      <c r="I18" s="121"/>
    </row>
    <row r="19" spans="2:10" x14ac:dyDescent="0.2">
      <c r="B19" s="210">
        <v>3</v>
      </c>
      <c r="C19" s="216" t="s">
        <v>234</v>
      </c>
      <c r="D19" s="189"/>
      <c r="E19" s="190"/>
      <c r="F19" s="148">
        <v>13196792</v>
      </c>
      <c r="G19" s="121"/>
      <c r="H19" s="121"/>
      <c r="I19" s="121"/>
    </row>
    <row r="20" spans="2:10" x14ac:dyDescent="0.2">
      <c r="B20" s="215">
        <v>4</v>
      </c>
      <c r="C20" s="219" t="s">
        <v>22</v>
      </c>
      <c r="D20" s="148"/>
      <c r="E20" s="148"/>
      <c r="F20" s="186">
        <f>-D20-E20</f>
        <v>0</v>
      </c>
      <c r="G20" s="121"/>
      <c r="H20" s="121"/>
      <c r="I20" s="121"/>
    </row>
    <row r="21" spans="2:10" x14ac:dyDescent="0.2">
      <c r="B21" s="215">
        <v>5</v>
      </c>
      <c r="C21" s="219" t="s">
        <v>253</v>
      </c>
      <c r="D21" s="193">
        <f>'3. CSS'!F24</f>
        <v>0</v>
      </c>
      <c r="E21" s="191"/>
      <c r="F21" s="187">
        <f>SUM(D21:E21)</f>
        <v>0</v>
      </c>
      <c r="G21" s="121"/>
      <c r="H21" s="121"/>
      <c r="I21" s="121"/>
    </row>
    <row r="22" spans="2:10" x14ac:dyDescent="0.2">
      <c r="B22" s="215">
        <v>6</v>
      </c>
      <c r="C22" s="219" t="s">
        <v>252</v>
      </c>
      <c r="D22" s="192"/>
      <c r="E22" s="192"/>
      <c r="F22" s="187">
        <f>SUM('8. Adjustment (MHSA)'!F51:F80)</f>
        <v>0</v>
      </c>
      <c r="G22" s="121"/>
      <c r="H22" s="121"/>
      <c r="I22" s="121"/>
    </row>
    <row r="23" spans="2:10" x14ac:dyDescent="0.2">
      <c r="B23" s="210">
        <v>7</v>
      </c>
      <c r="C23" s="216" t="s">
        <v>236</v>
      </c>
      <c r="D23" s="192"/>
      <c r="E23" s="192"/>
      <c r="F23" s="188">
        <f>F19+F20+F21+F22</f>
        <v>13196792</v>
      </c>
      <c r="G23" s="121"/>
      <c r="H23" s="121"/>
      <c r="I23" s="121"/>
    </row>
    <row r="24" spans="2:10" x14ac:dyDescent="0.2">
      <c r="B24" s="121"/>
      <c r="C24" s="121"/>
      <c r="D24" s="121"/>
      <c r="E24" s="121"/>
      <c r="F24" s="121"/>
      <c r="G24" s="121"/>
      <c r="H24" s="121"/>
      <c r="I24" s="121"/>
    </row>
    <row r="25" spans="2:10" x14ac:dyDescent="0.2">
      <c r="B25" s="388"/>
      <c r="C25" s="121"/>
      <c r="D25" s="210" t="s">
        <v>23</v>
      </c>
      <c r="E25" s="210" t="s">
        <v>25</v>
      </c>
      <c r="F25" s="210" t="s">
        <v>27</v>
      </c>
      <c r="G25" s="210" t="s">
        <v>202</v>
      </c>
      <c r="H25" s="210" t="s">
        <v>203</v>
      </c>
      <c r="I25" s="210" t="s">
        <v>204</v>
      </c>
    </row>
    <row r="26" spans="2:10" ht="15.75" x14ac:dyDescent="0.25">
      <c r="B26" s="211" t="s">
        <v>246</v>
      </c>
      <c r="C26" s="220"/>
      <c r="D26" s="213" t="s">
        <v>28</v>
      </c>
      <c r="E26" s="213" t="s">
        <v>29</v>
      </c>
      <c r="F26" s="213" t="s">
        <v>31</v>
      </c>
      <c r="G26" s="213" t="s">
        <v>32</v>
      </c>
      <c r="H26" s="213" t="s">
        <v>35</v>
      </c>
      <c r="I26" s="213" t="s">
        <v>21</v>
      </c>
    </row>
    <row r="27" spans="2:10" x14ac:dyDescent="0.2">
      <c r="B27" s="215">
        <v>8</v>
      </c>
      <c r="C27" s="221" t="s">
        <v>223</v>
      </c>
      <c r="D27" s="187">
        <f>(E27+F27+G27+H27)*-1</f>
        <v>-5500000</v>
      </c>
      <c r="E27" s="187">
        <f>'3. CSS'!F21</f>
        <v>0</v>
      </c>
      <c r="F27" s="185">
        <f>'3. CSS'!F22</f>
        <v>1000000</v>
      </c>
      <c r="G27" s="193">
        <f>'3. CSS'!F23</f>
        <v>4500000</v>
      </c>
      <c r="H27" s="193">
        <f>'3. CSS'!F24</f>
        <v>0</v>
      </c>
      <c r="I27" s="185">
        <f>SUM(D27:H27)</f>
        <v>0</v>
      </c>
      <c r="J27" s="121" t="str">
        <f>IF(SUM(D27:H27)=I27,"","ERROR")</f>
        <v/>
      </c>
    </row>
    <row r="28" spans="2:10" x14ac:dyDescent="0.2">
      <c r="B28" s="121"/>
      <c r="C28" s="121"/>
      <c r="D28" s="121"/>
      <c r="E28" s="121"/>
      <c r="F28" s="121"/>
      <c r="G28" s="121"/>
      <c r="H28" s="121"/>
      <c r="I28" s="121"/>
    </row>
    <row r="29" spans="2:10" x14ac:dyDescent="0.2">
      <c r="B29" s="389"/>
      <c r="D29" s="210" t="s">
        <v>23</v>
      </c>
      <c r="E29" s="210" t="s">
        <v>25</v>
      </c>
      <c r="F29" s="210" t="s">
        <v>27</v>
      </c>
      <c r="G29" s="210" t="s">
        <v>202</v>
      </c>
      <c r="H29" s="210" t="s">
        <v>203</v>
      </c>
      <c r="I29" s="210" t="s">
        <v>204</v>
      </c>
    </row>
    <row r="30" spans="2:10" ht="15.75" x14ac:dyDescent="0.25">
      <c r="B30" s="211" t="s">
        <v>254</v>
      </c>
      <c r="C30" s="220"/>
      <c r="D30" s="213" t="s">
        <v>28</v>
      </c>
      <c r="E30" s="213" t="s">
        <v>29</v>
      </c>
      <c r="F30" s="213" t="s">
        <v>30</v>
      </c>
      <c r="G30" s="213" t="s">
        <v>31</v>
      </c>
      <c r="H30" s="213" t="s">
        <v>32</v>
      </c>
      <c r="I30" s="213" t="s">
        <v>21</v>
      </c>
    </row>
    <row r="31" spans="2:10" x14ac:dyDescent="0.2">
      <c r="B31" s="210">
        <v>9</v>
      </c>
      <c r="C31" s="221" t="s">
        <v>24</v>
      </c>
      <c r="D31" s="193">
        <f>'3. CSS'!F27</f>
        <v>63714554.735171668</v>
      </c>
      <c r="E31" s="193">
        <f>'4. PEI'!F22</f>
        <v>19401688.356008753</v>
      </c>
      <c r="F31" s="193">
        <f>'5. INN'!F23</f>
        <v>5475004.5351913301</v>
      </c>
      <c r="G31" s="193">
        <f>'6. WET'!F21</f>
        <v>1131206.4243841888</v>
      </c>
      <c r="H31" s="193">
        <f>'7. CFTN'!F21</f>
        <v>4275216.943</v>
      </c>
      <c r="I31" s="193">
        <f t="shared" ref="I31:I35" si="0">SUM(D31:H31)</f>
        <v>93997670.993755937</v>
      </c>
    </row>
    <row r="32" spans="2:10" x14ac:dyDescent="0.2">
      <c r="B32" s="210">
        <v>10</v>
      </c>
      <c r="C32" s="222" t="s">
        <v>4</v>
      </c>
      <c r="D32" s="188">
        <f>'3. CSS'!G27</f>
        <v>57289658.480625927</v>
      </c>
      <c r="E32" s="188">
        <f>'4. PEI'!G22</f>
        <v>261988.79873863276</v>
      </c>
      <c r="F32" s="188">
        <f>'5. INN'!G23</f>
        <v>3940848.3168086694</v>
      </c>
      <c r="G32" s="188">
        <f>'6. WET'!G21</f>
        <v>0</v>
      </c>
      <c r="H32" s="188">
        <f>'7. CFTN'!G21</f>
        <v>0</v>
      </c>
      <c r="I32" s="193">
        <f t="shared" si="0"/>
        <v>61492495.596173234</v>
      </c>
    </row>
    <row r="33" spans="2:9" x14ac:dyDescent="0.2">
      <c r="B33" s="210">
        <v>11</v>
      </c>
      <c r="C33" s="222" t="s">
        <v>5</v>
      </c>
      <c r="D33" s="188">
        <f>'3. CSS'!H27</f>
        <v>0</v>
      </c>
      <c r="E33" s="188">
        <f>'4. PEI'!H22</f>
        <v>0</v>
      </c>
      <c r="F33" s="188">
        <f>'5. INN'!H23</f>
        <v>0</v>
      </c>
      <c r="G33" s="188">
        <f>'6. WET'!H21</f>
        <v>0</v>
      </c>
      <c r="H33" s="188">
        <f>'7. CFTN'!H21</f>
        <v>0</v>
      </c>
      <c r="I33" s="193">
        <f t="shared" si="0"/>
        <v>0</v>
      </c>
    </row>
    <row r="34" spans="2:9" x14ac:dyDescent="0.2">
      <c r="B34" s="210">
        <v>12</v>
      </c>
      <c r="C34" s="222" t="s">
        <v>26</v>
      </c>
      <c r="D34" s="188">
        <f>'3. CSS'!I27</f>
        <v>4791585.8002353376</v>
      </c>
      <c r="E34" s="188">
        <f>'4. PEI'!I22</f>
        <v>0</v>
      </c>
      <c r="F34" s="188">
        <f>'5. INN'!I23</f>
        <v>0</v>
      </c>
      <c r="G34" s="188">
        <f>'6. WET'!I21</f>
        <v>0</v>
      </c>
      <c r="H34" s="188">
        <f>'7. CFTN'!I21</f>
        <v>0</v>
      </c>
      <c r="I34" s="193">
        <f t="shared" si="0"/>
        <v>4791585.8002353376</v>
      </c>
    </row>
    <row r="35" spans="2:9" x14ac:dyDescent="0.2">
      <c r="B35" s="210">
        <v>13</v>
      </c>
      <c r="C35" s="222" t="s">
        <v>12</v>
      </c>
      <c r="D35" s="188">
        <f>'3. CSS'!J27</f>
        <v>3818523.8200000003</v>
      </c>
      <c r="E35" s="188">
        <f>'4. PEI'!J22</f>
        <v>1530936.8599999999</v>
      </c>
      <c r="F35" s="188">
        <f>'5. INN'!J23</f>
        <v>349575.65</v>
      </c>
      <c r="G35" s="188">
        <f>'6. WET'!J21</f>
        <v>0</v>
      </c>
      <c r="H35" s="188">
        <f>'7. CFTN'!J21</f>
        <v>399327.87000000005</v>
      </c>
      <c r="I35" s="193">
        <f t="shared" si="0"/>
        <v>6098364.2000000002</v>
      </c>
    </row>
    <row r="36" spans="2:9" ht="15.75" x14ac:dyDescent="0.25">
      <c r="B36" s="210">
        <v>14</v>
      </c>
      <c r="C36" s="223" t="s">
        <v>21</v>
      </c>
      <c r="D36" s="194">
        <f>SUM(D31:D35)</f>
        <v>129614322.83603293</v>
      </c>
      <c r="E36" s="194">
        <f t="shared" ref="E36:H36" si="1">SUM(E31:E35)</f>
        <v>21194614.014747385</v>
      </c>
      <c r="F36" s="194">
        <f t="shared" si="1"/>
        <v>9765428.5020000003</v>
      </c>
      <c r="G36" s="194">
        <f t="shared" si="1"/>
        <v>1131206.4243841888</v>
      </c>
      <c r="H36" s="194">
        <f t="shared" si="1"/>
        <v>4674544.8130000001</v>
      </c>
      <c r="I36" s="195">
        <f>SUM(D36:H36)</f>
        <v>166380116.59016448</v>
      </c>
    </row>
    <row r="37" spans="2:9" x14ac:dyDescent="0.2"/>
    <row r="38" spans="2:9" ht="15.75" x14ac:dyDescent="0.25">
      <c r="B38" s="387"/>
      <c r="C38" s="2"/>
      <c r="D38" s="210" t="s">
        <v>23</v>
      </c>
      <c r="F38" s="151"/>
      <c r="G38" s="22"/>
      <c r="H38" s="119"/>
      <c r="I38" s="119"/>
    </row>
    <row r="39" spans="2:9" ht="15.75" x14ac:dyDescent="0.25">
      <c r="B39" s="211" t="s">
        <v>248</v>
      </c>
      <c r="C39" s="212"/>
      <c r="D39" s="214" t="s">
        <v>21</v>
      </c>
      <c r="E39" s="152"/>
      <c r="F39" s="22"/>
      <c r="G39" s="119"/>
      <c r="H39" s="119"/>
      <c r="I39" s="121"/>
    </row>
    <row r="40" spans="2:9" ht="15.75" x14ac:dyDescent="0.25">
      <c r="B40" s="210">
        <v>15</v>
      </c>
      <c r="C40" s="161" t="s">
        <v>18</v>
      </c>
      <c r="D40" s="196">
        <f>'3. CSS'!K15+'4. PEI'!K15+'5. INN'!K15+'6. WET'!K15+'7. CFTN'!K15</f>
        <v>519994.31596133602</v>
      </c>
      <c r="E40" s="153"/>
      <c r="F40" s="119"/>
      <c r="H40" s="119"/>
      <c r="I40" s="121"/>
    </row>
    <row r="41" spans="2:9" ht="15.75" x14ac:dyDescent="0.25">
      <c r="B41" s="210">
        <v>16</v>
      </c>
      <c r="C41" s="161" t="s">
        <v>19</v>
      </c>
      <c r="D41" s="196">
        <f>'3. CSS'!F16+'4. PEI'!F16+'5. INN'!F20+'6. WET'!F16+'7. CFTN'!F16</f>
        <v>1336257.9318474405</v>
      </c>
      <c r="E41" s="120"/>
      <c r="F41" s="119"/>
      <c r="G41" s="119"/>
      <c r="H41" s="119"/>
      <c r="I41" s="121"/>
    </row>
    <row r="42" spans="2:9" ht="15.75" x14ac:dyDescent="0.25">
      <c r="B42" s="210">
        <v>17</v>
      </c>
      <c r="C42" s="161" t="s">
        <v>20</v>
      </c>
      <c r="D42" s="197">
        <f>'3. CSS'!F17+'4. PEI'!F17+'5. INN'!F16+'5. INN'!F19+'6. WET'!F17+'7. CFTN'!F17</f>
        <v>9802149.7844972964</v>
      </c>
      <c r="E42" s="120"/>
      <c r="F42" s="119"/>
      <c r="G42" s="119"/>
      <c r="H42" s="119"/>
      <c r="I42" s="121"/>
    </row>
    <row r="43" spans="2:9" ht="15.75" x14ac:dyDescent="0.25">
      <c r="B43" s="210">
        <v>18</v>
      </c>
      <c r="C43" s="224" t="s">
        <v>243</v>
      </c>
      <c r="D43" s="148"/>
    </row>
    <row r="44" spans="2:9" ht="15.75" x14ac:dyDescent="0.25">
      <c r="B44" s="210">
        <v>19</v>
      </c>
      <c r="C44" s="161" t="s">
        <v>244</v>
      </c>
      <c r="D44" s="198">
        <f>'4. PEI'!F18</f>
        <v>0</v>
      </c>
    </row>
    <row r="45" spans="2:9" ht="15.75" x14ac:dyDescent="0.25">
      <c r="B45" s="210">
        <v>20</v>
      </c>
      <c r="C45" s="224" t="s">
        <v>245</v>
      </c>
      <c r="D45" s="148">
        <v>0</v>
      </c>
    </row>
    <row r="46" spans="2:9" ht="15.75" x14ac:dyDescent="0.25">
      <c r="B46" s="210">
        <v>21</v>
      </c>
      <c r="C46" s="161" t="s">
        <v>249</v>
      </c>
      <c r="D46" s="148">
        <v>1073931.96</v>
      </c>
      <c r="E46" s="153"/>
    </row>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9"/>
  <sheetViews>
    <sheetView zoomScaleNormal="100" workbookViewId="0">
      <selection activeCell="A4" sqref="A4"/>
    </sheetView>
  </sheetViews>
  <sheetFormatPr defaultColWidth="0" defaultRowHeight="15" zeroHeight="1" x14ac:dyDescent="0.25"/>
  <cols>
    <col min="1" max="1" width="128.140625" style="392" customWidth="1"/>
    <col min="2" max="6" width="9.140625" style="392" hidden="1" customWidth="1"/>
    <col min="7"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314</v>
      </c>
    </row>
    <row r="5" spans="1:1" ht="15.75" x14ac:dyDescent="0.25">
      <c r="A5" s="385" t="s">
        <v>315</v>
      </c>
    </row>
    <row r="6" spans="1:1" ht="15.75" x14ac:dyDescent="0.25">
      <c r="A6" s="385" t="s">
        <v>316</v>
      </c>
    </row>
    <row r="7" spans="1:1" ht="15.75" x14ac:dyDescent="0.25">
      <c r="A7" s="385" t="s">
        <v>317</v>
      </c>
    </row>
    <row r="8" spans="1:1" ht="15.75" x14ac:dyDescent="0.25">
      <c r="A8" s="385" t="s">
        <v>318</v>
      </c>
    </row>
    <row r="9" spans="1:1" ht="15.75" x14ac:dyDescent="0.25">
      <c r="A9" s="385" t="s">
        <v>695</v>
      </c>
    </row>
    <row r="10" spans="1:1" ht="60" x14ac:dyDescent="0.25">
      <c r="A10" s="393" t="s">
        <v>319</v>
      </c>
    </row>
    <row r="11" spans="1:1" ht="30.75" x14ac:dyDescent="0.25">
      <c r="A11" s="385" t="s">
        <v>320</v>
      </c>
    </row>
    <row r="12" spans="1:1" ht="30.75" x14ac:dyDescent="0.25">
      <c r="A12" s="385" t="s">
        <v>321</v>
      </c>
    </row>
    <row r="13" spans="1:1" ht="30.75" x14ac:dyDescent="0.25">
      <c r="A13" s="385" t="s">
        <v>322</v>
      </c>
    </row>
    <row r="14" spans="1:1" ht="30.75" x14ac:dyDescent="0.25">
      <c r="A14" s="385" t="s">
        <v>323</v>
      </c>
    </row>
    <row r="15" spans="1:1" ht="30.75" x14ac:dyDescent="0.25">
      <c r="A15" s="385" t="s">
        <v>324</v>
      </c>
    </row>
    <row r="16" spans="1:1" ht="15.75" x14ac:dyDescent="0.25">
      <c r="A16" s="385" t="s">
        <v>424</v>
      </c>
    </row>
    <row r="17" spans="1:1" ht="15.75" x14ac:dyDescent="0.25">
      <c r="A17" s="384" t="s">
        <v>325</v>
      </c>
    </row>
    <row r="18" spans="1:1" ht="15.75" x14ac:dyDescent="0.25">
      <c r="A18" s="384" t="s">
        <v>326</v>
      </c>
    </row>
    <row r="19" spans="1:1" ht="30.75" x14ac:dyDescent="0.25">
      <c r="A19" s="384" t="s">
        <v>327</v>
      </c>
    </row>
    <row r="20" spans="1:1" ht="15.75" x14ac:dyDescent="0.25">
      <c r="A20" s="384" t="s">
        <v>328</v>
      </c>
    </row>
    <row r="21" spans="1:1" ht="15.75" x14ac:dyDescent="0.25">
      <c r="A21" s="384" t="s">
        <v>329</v>
      </c>
    </row>
    <row r="22" spans="1:1" ht="15.75" x14ac:dyDescent="0.25">
      <c r="A22" s="384" t="s">
        <v>728</v>
      </c>
    </row>
    <row r="23" spans="1:1" ht="15.75" x14ac:dyDescent="0.25">
      <c r="A23" s="384" t="s">
        <v>330</v>
      </c>
    </row>
    <row r="24" spans="1:1" ht="15.75" x14ac:dyDescent="0.25">
      <c r="A24" s="384" t="s">
        <v>331</v>
      </c>
    </row>
    <row r="25" spans="1:1" ht="15.75" x14ac:dyDescent="0.25">
      <c r="A25" s="384" t="s">
        <v>332</v>
      </c>
    </row>
    <row r="26" spans="1:1" ht="15.75" x14ac:dyDescent="0.25">
      <c r="A26" s="384" t="s">
        <v>333</v>
      </c>
    </row>
    <row r="27" spans="1:1" ht="15.75" x14ac:dyDescent="0.25">
      <c r="A27" s="384" t="s">
        <v>334</v>
      </c>
    </row>
    <row r="28" spans="1:1" ht="15" customHeight="1" x14ac:dyDescent="0.25">
      <c r="A28" s="384" t="s">
        <v>749</v>
      </c>
    </row>
    <row r="29" spans="1:1" ht="15" customHeight="1" x14ac:dyDescent="0.25">
      <c r="A29" s="384" t="s">
        <v>335</v>
      </c>
    </row>
    <row r="30" spans="1:1" ht="15" customHeight="1" x14ac:dyDescent="0.25">
      <c r="A30" s="384" t="s">
        <v>336</v>
      </c>
    </row>
    <row r="31" spans="1:1" ht="30.75" x14ac:dyDescent="0.25">
      <c r="A31" s="384" t="s">
        <v>750</v>
      </c>
    </row>
    <row r="32" spans="1:1" ht="30.75" x14ac:dyDescent="0.25">
      <c r="A32" s="384" t="s">
        <v>337</v>
      </c>
    </row>
    <row r="33" spans="1:1" ht="15.75" x14ac:dyDescent="0.25">
      <c r="A33" s="384" t="s">
        <v>338</v>
      </c>
    </row>
    <row r="34" spans="1:1" ht="15.75" x14ac:dyDescent="0.25">
      <c r="A34" s="384" t="s">
        <v>339</v>
      </c>
    </row>
    <row r="35" spans="1:1" ht="15.75" x14ac:dyDescent="0.25">
      <c r="A35" s="384" t="s">
        <v>340</v>
      </c>
    </row>
    <row r="36" spans="1:1" ht="15.75" x14ac:dyDescent="0.25">
      <c r="A36" s="384" t="s">
        <v>341</v>
      </c>
    </row>
    <row r="37" spans="1:1" ht="15.75" x14ac:dyDescent="0.25">
      <c r="A37" s="384" t="s">
        <v>342</v>
      </c>
    </row>
    <row r="38" spans="1:1" ht="15.75" x14ac:dyDescent="0.25">
      <c r="A38" s="384" t="s">
        <v>343</v>
      </c>
    </row>
    <row r="39" spans="1:1" ht="15.75" x14ac:dyDescent="0.25">
      <c r="A39" s="384" t="s">
        <v>344</v>
      </c>
    </row>
    <row r="40" spans="1:1" ht="15.75" x14ac:dyDescent="0.25">
      <c r="A40" s="384" t="s">
        <v>345</v>
      </c>
    </row>
    <row r="41" spans="1:1" ht="15.75" x14ac:dyDescent="0.25">
      <c r="A41" s="384" t="s">
        <v>346</v>
      </c>
    </row>
    <row r="42" spans="1:1" ht="15.75" x14ac:dyDescent="0.25">
      <c r="A42" s="384" t="s">
        <v>347</v>
      </c>
    </row>
    <row r="43" spans="1:1" ht="15.75" x14ac:dyDescent="0.25">
      <c r="A43" s="384" t="s">
        <v>348</v>
      </c>
    </row>
    <row r="44" spans="1:1" ht="15.75" x14ac:dyDescent="0.25">
      <c r="A44" s="384" t="s">
        <v>349</v>
      </c>
    </row>
    <row r="45" spans="1:1" ht="15.75" x14ac:dyDescent="0.25">
      <c r="A45" s="384" t="s">
        <v>350</v>
      </c>
    </row>
    <row r="46" spans="1:1" ht="15.75" x14ac:dyDescent="0.25">
      <c r="A46" s="384" t="s">
        <v>351</v>
      </c>
    </row>
    <row r="47" spans="1:1" ht="15.75" x14ac:dyDescent="0.25">
      <c r="A47" s="384" t="s">
        <v>352</v>
      </c>
    </row>
    <row r="48" spans="1:1" ht="15.75" x14ac:dyDescent="0.25">
      <c r="A48" s="384" t="s">
        <v>353</v>
      </c>
    </row>
    <row r="49" spans="1:1" ht="15.75" x14ac:dyDescent="0.25">
      <c r="A49" s="384" t="s">
        <v>354</v>
      </c>
    </row>
    <row r="50" spans="1:1" ht="15.75" x14ac:dyDescent="0.25">
      <c r="A50" s="384" t="s">
        <v>355</v>
      </c>
    </row>
    <row r="51" spans="1:1" ht="15.75" x14ac:dyDescent="0.25">
      <c r="A51" s="384" t="s">
        <v>356</v>
      </c>
    </row>
    <row r="52" spans="1:1" ht="15.75" x14ac:dyDescent="0.25">
      <c r="A52" s="384" t="s">
        <v>357</v>
      </c>
    </row>
    <row r="53" spans="1:1" ht="15.75" x14ac:dyDescent="0.25">
      <c r="A53" s="384" t="s">
        <v>358</v>
      </c>
    </row>
    <row r="54" spans="1:1" ht="15.75" x14ac:dyDescent="0.25">
      <c r="A54" s="384" t="s">
        <v>359</v>
      </c>
    </row>
    <row r="55" spans="1:1" ht="15.75" x14ac:dyDescent="0.25">
      <c r="A55" s="384" t="s">
        <v>360</v>
      </c>
    </row>
    <row r="56" spans="1:1" ht="15.75" x14ac:dyDescent="0.25">
      <c r="A56" s="384" t="s">
        <v>361</v>
      </c>
    </row>
    <row r="57" spans="1:1" ht="15.75" x14ac:dyDescent="0.25">
      <c r="A57" s="384" t="s">
        <v>362</v>
      </c>
    </row>
    <row r="58" spans="1:1" ht="15.75" x14ac:dyDescent="0.25">
      <c r="A58" s="384" t="s">
        <v>363</v>
      </c>
    </row>
    <row r="59" spans="1:1" ht="15.75" x14ac:dyDescent="0.25">
      <c r="A59" s="384" t="s">
        <v>364</v>
      </c>
    </row>
    <row r="60" spans="1:1" ht="15.75" x14ac:dyDescent="0.25">
      <c r="A60" s="384" t="s">
        <v>365</v>
      </c>
    </row>
    <row r="61" spans="1:1" ht="15.75" x14ac:dyDescent="0.25">
      <c r="A61" s="384" t="s">
        <v>366</v>
      </c>
    </row>
    <row r="62" spans="1:1" ht="15.75" x14ac:dyDescent="0.25">
      <c r="A62" s="384" t="s">
        <v>367</v>
      </c>
    </row>
    <row r="63" spans="1:1" ht="15.75" x14ac:dyDescent="0.25">
      <c r="A63" s="384" t="s">
        <v>368</v>
      </c>
    </row>
    <row r="64" spans="1:1" ht="15.75" x14ac:dyDescent="0.25">
      <c r="A64" s="384" t="s">
        <v>369</v>
      </c>
    </row>
    <row r="65" spans="1:1" ht="15.75" x14ac:dyDescent="0.25">
      <c r="A65" s="384" t="s">
        <v>370</v>
      </c>
    </row>
    <row r="66" spans="1:1" ht="15.75" x14ac:dyDescent="0.25">
      <c r="A66" s="384" t="s">
        <v>371</v>
      </c>
    </row>
    <row r="67" spans="1:1" ht="15.75" x14ac:dyDescent="0.25">
      <c r="A67" s="384" t="s">
        <v>372</v>
      </c>
    </row>
    <row r="68" spans="1:1" ht="15.75" x14ac:dyDescent="0.25">
      <c r="A68" s="384" t="s">
        <v>373</v>
      </c>
    </row>
    <row r="69" spans="1:1" ht="15.75" x14ac:dyDescent="0.25">
      <c r="A69" s="384" t="s">
        <v>374</v>
      </c>
    </row>
    <row r="70" spans="1:1" ht="15.75" x14ac:dyDescent="0.25">
      <c r="A70" s="384" t="s">
        <v>375</v>
      </c>
    </row>
    <row r="71" spans="1:1" ht="15.75" x14ac:dyDescent="0.25">
      <c r="A71" s="384" t="s">
        <v>376</v>
      </c>
    </row>
    <row r="72" spans="1:1" ht="15.75" x14ac:dyDescent="0.25">
      <c r="A72" s="384" t="s">
        <v>377</v>
      </c>
    </row>
    <row r="73" spans="1:1" ht="15.75" x14ac:dyDescent="0.25">
      <c r="A73" s="384" t="s">
        <v>729</v>
      </c>
    </row>
    <row r="74" spans="1:1" ht="45.75" customHeight="1" x14ac:dyDescent="0.25">
      <c r="A74" s="384" t="s">
        <v>378</v>
      </c>
    </row>
    <row r="75" spans="1:1" ht="47.25" customHeight="1" x14ac:dyDescent="0.25">
      <c r="A75" s="384" t="s">
        <v>379</v>
      </c>
    </row>
    <row r="76" spans="1:1" ht="49.5" customHeight="1" x14ac:dyDescent="0.25">
      <c r="A76" s="384" t="s">
        <v>380</v>
      </c>
    </row>
    <row r="77" spans="1:1" ht="30.75" x14ac:dyDescent="0.25">
      <c r="A77" s="384" t="s">
        <v>381</v>
      </c>
    </row>
    <row r="78" spans="1:1" ht="15.75" x14ac:dyDescent="0.25">
      <c r="A78" s="384" t="s">
        <v>730</v>
      </c>
    </row>
    <row r="79" spans="1:1" ht="30.75" x14ac:dyDescent="0.25">
      <c r="A79" s="384" t="s">
        <v>382</v>
      </c>
    </row>
    <row r="80" spans="1:1" ht="60.75" x14ac:dyDescent="0.25">
      <c r="A80" s="384" t="s">
        <v>383</v>
      </c>
    </row>
    <row r="81" spans="1:1" hidden="1" x14ac:dyDescent="0.25">
      <c r="A81" s="394"/>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9"/>
  <sheetViews>
    <sheetView showGridLines="0" zoomScale="70" zoomScaleNormal="70" zoomScaleSheetLayoutView="40" zoomScalePageLayoutView="70" workbookViewId="0">
      <selection activeCell="G35" sqref="G35"/>
    </sheetView>
  </sheetViews>
  <sheetFormatPr defaultColWidth="0" defaultRowHeight="15.75" zeroHeight="1" x14ac:dyDescent="0.25"/>
  <cols>
    <col min="1" max="1" width="2.7109375" style="121" customWidth="1"/>
    <col min="2" max="2" width="6.7109375" style="121" customWidth="1"/>
    <col min="3" max="3" width="13.5703125" style="121" customWidth="1"/>
    <col min="4" max="5" width="50.7109375" style="121" customWidth="1"/>
    <col min="6" max="6" width="20.7109375" style="121" customWidth="1"/>
    <col min="7" max="7" width="27.5703125" style="121" bestFit="1" customWidth="1"/>
    <col min="8" max="8" width="21.5703125" style="121" customWidth="1"/>
    <col min="9" max="9" width="24.42578125" style="121" customWidth="1"/>
    <col min="10" max="10" width="17.7109375" style="121" customWidth="1"/>
    <col min="11" max="11" width="23" style="121" customWidth="1"/>
    <col min="12" max="12" width="20.140625" style="121" customWidth="1"/>
    <col min="13" max="13" width="40.28515625" style="174" hidden="1" customWidth="1"/>
    <col min="14" max="15" width="9.140625" style="174" hidden="1" customWidth="1"/>
    <col min="16" max="16384" width="9.140625" style="174" hidden="1"/>
  </cols>
  <sheetData>
    <row r="1" spans="1:12" s="25" customFormat="1" ht="15" x14ac:dyDescent="0.2">
      <c r="A1" s="376" t="s">
        <v>774</v>
      </c>
      <c r="B1" s="377" t="s">
        <v>277</v>
      </c>
      <c r="C1" s="27"/>
      <c r="D1" s="27"/>
      <c r="E1" s="169"/>
      <c r="H1" s="27"/>
      <c r="I1" s="169"/>
      <c r="K1" s="27"/>
      <c r="L1" s="379" t="s">
        <v>275</v>
      </c>
    </row>
    <row r="2" spans="1:12" s="25" customFormat="1" thickBot="1" x14ac:dyDescent="0.25">
      <c r="B2" s="378" t="s">
        <v>276</v>
      </c>
      <c r="C2" s="199"/>
      <c r="D2" s="199"/>
      <c r="E2" s="200"/>
      <c r="F2" s="199"/>
      <c r="G2" s="199"/>
      <c r="H2" s="199"/>
      <c r="I2" s="200"/>
      <c r="J2" s="199"/>
      <c r="K2" s="199"/>
      <c r="L2" s="200"/>
    </row>
    <row r="3" spans="1:12" s="25" customFormat="1" ht="15" x14ac:dyDescent="0.2">
      <c r="B3" s="27"/>
      <c r="C3" s="27"/>
      <c r="D3" s="27"/>
      <c r="E3" s="169"/>
      <c r="F3" s="27"/>
      <c r="G3" s="169"/>
      <c r="H3" s="27"/>
      <c r="I3" s="169"/>
    </row>
    <row r="4" spans="1:12" s="121" customFormat="1" ht="15" x14ac:dyDescent="0.2">
      <c r="B4" s="380" t="s">
        <v>741</v>
      </c>
    </row>
    <row r="5" spans="1:12" ht="18" x14ac:dyDescent="0.25">
      <c r="A5" s="122"/>
      <c r="B5" s="381" t="str">
        <f>'1. Information'!B5</f>
        <v>Annual Mental Health Services Act (MHSA) Revenue and Expenditure Report</v>
      </c>
      <c r="C5" s="201"/>
      <c r="D5" s="201"/>
      <c r="E5" s="201"/>
      <c r="F5" s="201"/>
      <c r="G5" s="201"/>
      <c r="H5" s="201"/>
      <c r="I5" s="201"/>
      <c r="J5" s="201"/>
      <c r="K5" s="201"/>
      <c r="L5" s="122"/>
    </row>
    <row r="6" spans="1:12" ht="18" x14ac:dyDescent="0.25">
      <c r="A6" s="122"/>
      <c r="B6" s="381" t="str">
        <f>'1. Information'!B6</f>
        <v>Fiscal Year: 2021-2022</v>
      </c>
      <c r="C6" s="201"/>
      <c r="D6" s="201"/>
      <c r="E6" s="201"/>
      <c r="F6" s="201"/>
      <c r="G6" s="201"/>
      <c r="H6" s="201"/>
      <c r="I6" s="201"/>
      <c r="J6" s="201"/>
      <c r="K6" s="201"/>
      <c r="L6" s="122"/>
    </row>
    <row r="7" spans="1:12" ht="18" x14ac:dyDescent="0.25">
      <c r="A7" s="122"/>
      <c r="B7" s="381" t="s">
        <v>286</v>
      </c>
      <c r="C7" s="201"/>
      <c r="D7" s="201"/>
      <c r="E7" s="201"/>
      <c r="F7" s="201"/>
      <c r="G7" s="201"/>
      <c r="H7" s="201"/>
      <c r="I7" s="201"/>
      <c r="J7" s="201"/>
      <c r="K7" s="201"/>
      <c r="L7" s="122"/>
    </row>
    <row r="8" spans="1:12" x14ac:dyDescent="0.25">
      <c r="A8" s="122"/>
      <c r="B8" s="16"/>
      <c r="C8" s="16"/>
      <c r="D8" s="16"/>
      <c r="E8" s="16"/>
      <c r="F8" s="16"/>
      <c r="G8" s="16"/>
      <c r="H8" s="16"/>
      <c r="I8" s="16"/>
      <c r="J8" s="16"/>
      <c r="K8" s="16"/>
      <c r="L8" s="122"/>
    </row>
    <row r="9" spans="1:12" x14ac:dyDescent="0.25">
      <c r="A9" s="122"/>
      <c r="B9" s="162" t="s">
        <v>0</v>
      </c>
      <c r="C9" s="162"/>
      <c r="D9" s="183" t="str">
        <f>IF(ISBLANK('1. Information'!D11),"",'1. Information'!D11)</f>
        <v>Sacramento</v>
      </c>
      <c r="E9" s="122"/>
      <c r="F9" s="225" t="s">
        <v>1</v>
      </c>
      <c r="G9" s="226">
        <f>IF(ISBLANK('1. Information'!D9),"",'1. Information'!D9)</f>
        <v>44951</v>
      </c>
      <c r="H9" s="122"/>
      <c r="I9" s="122"/>
      <c r="J9" s="122"/>
      <c r="K9" s="123"/>
      <c r="L9" s="122"/>
    </row>
    <row r="10" spans="1:12" x14ac:dyDescent="0.25">
      <c r="A10" s="122"/>
      <c r="B10" s="122"/>
      <c r="C10" s="3"/>
      <c r="D10" s="3"/>
      <c r="E10" s="3"/>
      <c r="F10" s="122"/>
      <c r="G10" s="2"/>
      <c r="H10" s="124"/>
      <c r="I10" s="122"/>
      <c r="J10" s="122"/>
      <c r="K10" s="174"/>
      <c r="L10" s="123"/>
    </row>
    <row r="11" spans="1:12" ht="18.75" thickBot="1" x14ac:dyDescent="0.3">
      <c r="A11" s="122"/>
      <c r="B11" s="227" t="s">
        <v>214</v>
      </c>
      <c r="C11" s="228"/>
      <c r="D11" s="228"/>
      <c r="E11" s="228"/>
      <c r="F11" s="229"/>
      <c r="G11" s="230"/>
      <c r="H11" s="231"/>
      <c r="I11" s="229"/>
      <c r="J11" s="229"/>
      <c r="K11" s="229"/>
      <c r="L11" s="174"/>
    </row>
    <row r="12" spans="1:12" ht="16.5" thickTop="1" x14ac:dyDescent="0.25">
      <c r="A12" s="122"/>
      <c r="B12" s="232"/>
      <c r="C12" s="3"/>
      <c r="D12" s="3"/>
      <c r="E12" s="3"/>
      <c r="F12" s="2"/>
      <c r="G12" s="124"/>
      <c r="H12" s="122"/>
      <c r="I12" s="122"/>
      <c r="J12" s="122"/>
      <c r="K12" s="123"/>
      <c r="L12" s="174"/>
    </row>
    <row r="13" spans="1:12" ht="15.75" customHeight="1" x14ac:dyDescent="0.25">
      <c r="A13" s="122"/>
      <c r="B13" s="388"/>
      <c r="F13" s="233" t="s">
        <v>23</v>
      </c>
      <c r="G13" s="210" t="s">
        <v>25</v>
      </c>
      <c r="H13" s="234" t="s">
        <v>27</v>
      </c>
      <c r="I13" s="233" t="s">
        <v>202</v>
      </c>
      <c r="J13" s="233" t="s">
        <v>203</v>
      </c>
      <c r="K13" s="233" t="s">
        <v>204</v>
      </c>
      <c r="L13" s="174"/>
    </row>
    <row r="14" spans="1:12" ht="47.25" x14ac:dyDescent="0.25">
      <c r="A14" s="122"/>
      <c r="B14" s="9"/>
      <c r="F14" s="235" t="s">
        <v>283</v>
      </c>
      <c r="G14" s="236" t="s">
        <v>4</v>
      </c>
      <c r="H14" s="237" t="s">
        <v>5</v>
      </c>
      <c r="I14" s="236" t="s">
        <v>26</v>
      </c>
      <c r="J14" s="236" t="s">
        <v>12</v>
      </c>
      <c r="K14" s="238" t="s">
        <v>222</v>
      </c>
      <c r="L14" s="174"/>
    </row>
    <row r="15" spans="1:12" ht="15.75" customHeight="1" x14ac:dyDescent="0.25">
      <c r="A15" s="122"/>
      <c r="B15" s="233">
        <v>1</v>
      </c>
      <c r="C15" s="161" t="s">
        <v>6</v>
      </c>
      <c r="D15" s="224"/>
      <c r="E15" s="239"/>
      <c r="F15" s="135">
        <v>411261.67254105606</v>
      </c>
      <c r="G15" s="135"/>
      <c r="H15" s="135"/>
      <c r="I15" s="135"/>
      <c r="J15" s="135"/>
      <c r="K15" s="240">
        <f>SUM(F15:J15)</f>
        <v>411261.67254105606</v>
      </c>
      <c r="L15" s="174"/>
    </row>
    <row r="16" spans="1:12" ht="15" customHeight="1" x14ac:dyDescent="0.25">
      <c r="A16" s="122"/>
      <c r="B16" s="233">
        <v>2</v>
      </c>
      <c r="C16" s="162" t="s">
        <v>7</v>
      </c>
      <c r="D16" s="241"/>
      <c r="E16" s="242"/>
      <c r="F16" s="135">
        <v>724840.87495330162</v>
      </c>
      <c r="G16" s="135"/>
      <c r="H16" s="135"/>
      <c r="I16" s="135"/>
      <c r="J16" s="135"/>
      <c r="K16" s="240">
        <f t="shared" ref="K16:K17" si="0">SUM(F16:J16)</f>
        <v>724840.87495330162</v>
      </c>
      <c r="L16" s="174"/>
    </row>
    <row r="17" spans="1:12" ht="15.75" customHeight="1" x14ac:dyDescent="0.25">
      <c r="A17" s="122"/>
      <c r="B17" s="233">
        <v>3</v>
      </c>
      <c r="C17" s="162" t="s">
        <v>117</v>
      </c>
      <c r="D17" s="241"/>
      <c r="E17" s="242"/>
      <c r="F17" s="135">
        <v>9284376.4193858132</v>
      </c>
      <c r="G17" s="135"/>
      <c r="H17" s="135"/>
      <c r="I17" s="135"/>
      <c r="J17" s="135"/>
      <c r="K17" s="240">
        <f t="shared" si="0"/>
        <v>9284376.4193858132</v>
      </c>
      <c r="L17" s="174"/>
    </row>
    <row r="18" spans="1:12" x14ac:dyDescent="0.25">
      <c r="A18" s="122"/>
      <c r="B18" s="233">
        <v>4</v>
      </c>
      <c r="C18" s="162" t="s">
        <v>187</v>
      </c>
      <c r="D18" s="241"/>
      <c r="E18" s="242"/>
      <c r="F18" s="135"/>
      <c r="G18" s="243"/>
      <c r="H18" s="243"/>
      <c r="I18" s="243"/>
      <c r="J18" s="243"/>
      <c r="K18" s="240">
        <f>F18</f>
        <v>0</v>
      </c>
      <c r="L18" s="174"/>
    </row>
    <row r="19" spans="1:12" x14ac:dyDescent="0.25">
      <c r="A19" s="122"/>
      <c r="B19" s="233">
        <v>5</v>
      </c>
      <c r="C19" s="162" t="s">
        <v>284</v>
      </c>
      <c r="D19" s="241"/>
      <c r="E19" s="242"/>
      <c r="F19" s="135"/>
      <c r="G19" s="243"/>
      <c r="H19" s="243"/>
      <c r="I19" s="243"/>
      <c r="J19" s="243"/>
      <c r="K19" s="240">
        <f t="shared" ref="K19:K24" si="1">F19</f>
        <v>0</v>
      </c>
      <c r="L19" s="174"/>
    </row>
    <row r="20" spans="1:12" ht="15.75" customHeight="1" x14ac:dyDescent="0.25">
      <c r="A20" s="122"/>
      <c r="B20" s="233">
        <v>6</v>
      </c>
      <c r="C20" s="162" t="s">
        <v>186</v>
      </c>
      <c r="D20" s="241"/>
      <c r="E20" s="242"/>
      <c r="F20" s="135"/>
      <c r="G20" s="243"/>
      <c r="H20" s="243"/>
      <c r="I20" s="243"/>
      <c r="J20" s="243"/>
      <c r="K20" s="240">
        <f t="shared" si="1"/>
        <v>0</v>
      </c>
      <c r="L20" s="174"/>
    </row>
    <row r="21" spans="1:12" x14ac:dyDescent="0.25">
      <c r="A21" s="123"/>
      <c r="B21" s="217">
        <v>7</v>
      </c>
      <c r="C21" s="241" t="s">
        <v>247</v>
      </c>
      <c r="D21" s="244"/>
      <c r="E21" s="242"/>
      <c r="F21" s="135"/>
      <c r="G21" s="245"/>
      <c r="H21" s="245"/>
      <c r="I21" s="245"/>
      <c r="J21" s="245"/>
      <c r="K21" s="240">
        <f t="shared" si="1"/>
        <v>0</v>
      </c>
      <c r="L21" s="174"/>
    </row>
    <row r="22" spans="1:12" x14ac:dyDescent="0.25">
      <c r="A22" s="123"/>
      <c r="B22" s="217">
        <v>8</v>
      </c>
      <c r="C22" s="241" t="s">
        <v>192</v>
      </c>
      <c r="D22" s="244"/>
      <c r="E22" s="242"/>
      <c r="F22" s="135">
        <v>1000000</v>
      </c>
      <c r="G22" s="245"/>
      <c r="H22" s="245"/>
      <c r="I22" s="245"/>
      <c r="J22" s="245"/>
      <c r="K22" s="240">
        <f t="shared" si="1"/>
        <v>1000000</v>
      </c>
      <c r="L22" s="174"/>
    </row>
    <row r="23" spans="1:12" x14ac:dyDescent="0.25">
      <c r="A23" s="123"/>
      <c r="B23" s="217">
        <v>9</v>
      </c>
      <c r="C23" s="241" t="s">
        <v>193</v>
      </c>
      <c r="D23" s="244"/>
      <c r="E23" s="242"/>
      <c r="F23" s="135">
        <v>4500000</v>
      </c>
      <c r="G23" s="245"/>
      <c r="H23" s="245"/>
      <c r="I23" s="245"/>
      <c r="J23" s="245"/>
      <c r="K23" s="240">
        <f t="shared" si="1"/>
        <v>4500000</v>
      </c>
      <c r="L23" s="174"/>
    </row>
    <row r="24" spans="1:12" x14ac:dyDescent="0.25">
      <c r="A24" s="123"/>
      <c r="B24" s="217">
        <v>10</v>
      </c>
      <c r="C24" s="241" t="s">
        <v>191</v>
      </c>
      <c r="D24" s="244"/>
      <c r="E24" s="242"/>
      <c r="F24" s="135"/>
      <c r="G24" s="245"/>
      <c r="H24" s="245"/>
      <c r="I24" s="245"/>
      <c r="J24" s="245"/>
      <c r="K24" s="240">
        <f t="shared" si="1"/>
        <v>0</v>
      </c>
      <c r="L24" s="174"/>
    </row>
    <row r="25" spans="1:12" ht="15.75" customHeight="1" x14ac:dyDescent="0.25">
      <c r="A25" s="122"/>
      <c r="B25" s="233">
        <v>11</v>
      </c>
      <c r="C25" s="162" t="s">
        <v>123</v>
      </c>
      <c r="D25" s="241"/>
      <c r="E25" s="242"/>
      <c r="F25" s="243">
        <f>SUM(G34:G133)</f>
        <v>53294075.768291496</v>
      </c>
      <c r="G25" s="245">
        <f>SUM(H34:H133)</f>
        <v>57289658.480625927</v>
      </c>
      <c r="H25" s="245">
        <f>SUM(I34:I133)</f>
        <v>0</v>
      </c>
      <c r="I25" s="245">
        <f>SUM(J34:J133)</f>
        <v>4791585.8002353376</v>
      </c>
      <c r="J25" s="245">
        <f>SUM(K34:K133)</f>
        <v>3818523.8200000003</v>
      </c>
      <c r="K25" s="245">
        <f>SUM(F25:J25)</f>
        <v>119193843.86915275</v>
      </c>
      <c r="L25" s="174"/>
    </row>
    <row r="26" spans="1:12" ht="30.95" customHeight="1" x14ac:dyDescent="0.25">
      <c r="A26" s="122"/>
      <c r="B26" s="233">
        <v>12</v>
      </c>
      <c r="C26" s="246" t="s">
        <v>190</v>
      </c>
      <c r="D26" s="247"/>
      <c r="E26" s="248"/>
      <c r="F26" s="249">
        <f t="shared" ref="F26" si="2">SUM(F15:F17,F19:F25)</f>
        <v>69214554.735171661</v>
      </c>
      <c r="G26" s="249">
        <f>SUM(G15:G17,G25)</f>
        <v>57289658.480625927</v>
      </c>
      <c r="H26" s="250">
        <f>SUM(H15:H17,H25)</f>
        <v>0</v>
      </c>
      <c r="I26" s="249">
        <f>SUM(I15:I17,I25)</f>
        <v>4791585.8002353376</v>
      </c>
      <c r="J26" s="249">
        <f>SUM(J15:J17,J25)</f>
        <v>3818523.8200000003</v>
      </c>
      <c r="K26" s="249">
        <f>SUM(F26:J26)</f>
        <v>135114322.83603293</v>
      </c>
      <c r="L26" s="174"/>
    </row>
    <row r="27" spans="1:12" ht="30.95" customHeight="1" x14ac:dyDescent="0.25">
      <c r="A27" s="122"/>
      <c r="B27" s="233">
        <v>13</v>
      </c>
      <c r="C27" s="251" t="s">
        <v>675</v>
      </c>
      <c r="D27" s="251"/>
      <c r="E27" s="251"/>
      <c r="F27" s="249">
        <f>SUM(F15:F17,F19,F20,F25)</f>
        <v>63714554.735171668</v>
      </c>
      <c r="G27" s="249">
        <f>SUM(G15:G17,G25)</f>
        <v>57289658.480625927</v>
      </c>
      <c r="H27" s="249">
        <f t="shared" ref="H27:J27" si="3">SUM(H15:H17,H25)</f>
        <v>0</v>
      </c>
      <c r="I27" s="249">
        <f t="shared" si="3"/>
        <v>4791585.8002353376</v>
      </c>
      <c r="J27" s="249">
        <f t="shared" si="3"/>
        <v>3818523.8200000003</v>
      </c>
      <c r="K27" s="249">
        <f>SUM(F27:J27)</f>
        <v>129614322.83603293</v>
      </c>
      <c r="L27" s="174"/>
    </row>
    <row r="28" spans="1:12" x14ac:dyDescent="0.25">
      <c r="A28" s="122"/>
      <c r="B28" s="122"/>
      <c r="C28" s="122"/>
      <c r="D28" s="2"/>
      <c r="E28" s="2"/>
      <c r="F28" s="11"/>
      <c r="G28" s="123"/>
      <c r="H28" s="123"/>
      <c r="I28" s="123"/>
      <c r="J28" s="123"/>
      <c r="K28" s="123"/>
      <c r="L28" s="122"/>
    </row>
    <row r="29" spans="1:12" x14ac:dyDescent="0.25">
      <c r="A29" s="122"/>
      <c r="B29" s="122"/>
      <c r="C29" s="12"/>
      <c r="D29" s="2"/>
      <c r="E29" s="2"/>
      <c r="F29" s="13"/>
      <c r="G29" s="123"/>
      <c r="H29" s="123"/>
      <c r="I29" s="123"/>
      <c r="J29" s="123"/>
      <c r="K29" s="123"/>
      <c r="L29" s="122"/>
    </row>
    <row r="30" spans="1:12" ht="18.75" thickBot="1" x14ac:dyDescent="0.3">
      <c r="A30" s="122"/>
      <c r="B30" s="252" t="s">
        <v>215</v>
      </c>
      <c r="C30" s="253"/>
      <c r="D30" s="230"/>
      <c r="E30" s="230"/>
      <c r="F30" s="254"/>
      <c r="G30" s="255"/>
      <c r="H30" s="255"/>
      <c r="I30" s="255"/>
      <c r="J30" s="255"/>
      <c r="K30" s="255"/>
      <c r="L30" s="229"/>
    </row>
    <row r="31" spans="1:12" ht="16.5" thickTop="1" x14ac:dyDescent="0.25">
      <c r="A31" s="122"/>
      <c r="B31" s="256"/>
      <c r="C31" s="12"/>
      <c r="D31" s="2"/>
      <c r="E31" s="2"/>
      <c r="F31" s="13"/>
      <c r="G31" s="123"/>
      <c r="H31" s="123"/>
      <c r="I31" s="123"/>
      <c r="J31" s="123"/>
      <c r="K31" s="123"/>
      <c r="L31" s="122"/>
    </row>
    <row r="32" spans="1:12" x14ac:dyDescent="0.25">
      <c r="A32" s="122"/>
      <c r="B32" s="399"/>
      <c r="C32" s="233" t="s">
        <v>23</v>
      </c>
      <c r="D32" s="210" t="s">
        <v>25</v>
      </c>
      <c r="E32" s="210" t="s">
        <v>27</v>
      </c>
      <c r="F32" s="233" t="s">
        <v>202</v>
      </c>
      <c r="G32" s="210" t="s">
        <v>203</v>
      </c>
      <c r="H32" s="210" t="s">
        <v>204</v>
      </c>
      <c r="I32" s="233" t="s">
        <v>213</v>
      </c>
      <c r="J32" s="210" t="s">
        <v>205</v>
      </c>
      <c r="K32" s="210" t="s">
        <v>206</v>
      </c>
      <c r="L32" s="210" t="s">
        <v>207</v>
      </c>
    </row>
    <row r="33" spans="1:12" ht="87.75" customHeight="1" x14ac:dyDescent="0.25">
      <c r="A33" s="122"/>
      <c r="B33" s="257" t="s">
        <v>120</v>
      </c>
      <c r="C33" s="258" t="s">
        <v>168</v>
      </c>
      <c r="D33" s="259" t="s">
        <v>8</v>
      </c>
      <c r="E33" s="259" t="s">
        <v>3</v>
      </c>
      <c r="F33" s="259" t="s">
        <v>97</v>
      </c>
      <c r="G33" s="235" t="s">
        <v>283</v>
      </c>
      <c r="H33" s="259" t="s">
        <v>4</v>
      </c>
      <c r="I33" s="259" t="s">
        <v>5</v>
      </c>
      <c r="J33" s="259" t="s">
        <v>26</v>
      </c>
      <c r="K33" s="260" t="s">
        <v>12</v>
      </c>
      <c r="L33" s="238" t="s">
        <v>222</v>
      </c>
    </row>
    <row r="34" spans="1:12" ht="30.75" x14ac:dyDescent="0.25">
      <c r="A34" s="122"/>
      <c r="B34" s="261">
        <v>14</v>
      </c>
      <c r="C34" s="262">
        <f t="shared" ref="C34:C65" si="4">IF(L34&lt;&gt;0,VLOOKUP($D$9,Info_County_Code,2,FALSE),"")</f>
        <v>34</v>
      </c>
      <c r="D34" s="143" t="s">
        <v>787</v>
      </c>
      <c r="E34" s="143"/>
      <c r="F34" s="126" t="s">
        <v>96</v>
      </c>
      <c r="G34" s="125">
        <v>12103062.960000001</v>
      </c>
      <c r="H34" s="125">
        <v>14771775.04062593</v>
      </c>
      <c r="I34" s="125"/>
      <c r="J34" s="128"/>
      <c r="K34" s="125">
        <v>616890.06000000006</v>
      </c>
      <c r="L34" s="245">
        <f>SUM(G34:K34)</f>
        <v>27491728.060625929</v>
      </c>
    </row>
    <row r="35" spans="1:12" x14ac:dyDescent="0.25">
      <c r="A35" s="122"/>
      <c r="B35" s="261">
        <v>15</v>
      </c>
      <c r="C35" s="262">
        <f t="shared" si="4"/>
        <v>34</v>
      </c>
      <c r="D35" s="143" t="s">
        <v>788</v>
      </c>
      <c r="E35" s="143"/>
      <c r="F35" s="415" t="s">
        <v>95</v>
      </c>
      <c r="G35" s="125">
        <v>1393622.1500000001</v>
      </c>
      <c r="H35" s="125">
        <v>757649.92000000004</v>
      </c>
      <c r="I35" s="125"/>
      <c r="J35" s="128"/>
      <c r="K35" s="125">
        <v>2098.89</v>
      </c>
      <c r="L35" s="245">
        <f t="shared" ref="L35:L98" si="5">SUM(G35:K35)</f>
        <v>2153370.9600000004</v>
      </c>
    </row>
    <row r="36" spans="1:12" x14ac:dyDescent="0.25">
      <c r="A36" s="122"/>
      <c r="B36" s="261">
        <v>16</v>
      </c>
      <c r="C36" s="262">
        <f t="shared" si="4"/>
        <v>34</v>
      </c>
      <c r="D36" s="143" t="s">
        <v>789</v>
      </c>
      <c r="E36" s="143"/>
      <c r="F36" s="415" t="s">
        <v>95</v>
      </c>
      <c r="G36" s="125">
        <v>9005114.6730000023</v>
      </c>
      <c r="H36" s="125">
        <v>6614911.1599999992</v>
      </c>
      <c r="I36" s="125"/>
      <c r="J36" s="128"/>
      <c r="K36" s="125">
        <v>717579.53</v>
      </c>
      <c r="L36" s="245">
        <f t="shared" si="5"/>
        <v>16337605.363</v>
      </c>
    </row>
    <row r="37" spans="1:12" x14ac:dyDescent="0.25">
      <c r="A37" s="122"/>
      <c r="B37" s="261">
        <v>17</v>
      </c>
      <c r="C37" s="262">
        <f t="shared" si="4"/>
        <v>34</v>
      </c>
      <c r="D37" s="143" t="s">
        <v>789</v>
      </c>
      <c r="E37" s="143"/>
      <c r="F37" s="415" t="s">
        <v>96</v>
      </c>
      <c r="G37" s="125">
        <v>1237300.2399999998</v>
      </c>
      <c r="H37" s="125">
        <v>1184881.4200000002</v>
      </c>
      <c r="I37" s="125"/>
      <c r="J37" s="128"/>
      <c r="K37" s="125">
        <v>462238.45</v>
      </c>
      <c r="L37" s="245">
        <f t="shared" si="5"/>
        <v>2884420.1100000003</v>
      </c>
    </row>
    <row r="38" spans="1:12" x14ac:dyDescent="0.25">
      <c r="A38" s="122"/>
      <c r="B38" s="261">
        <v>18</v>
      </c>
      <c r="C38" s="262">
        <f t="shared" si="4"/>
        <v>34</v>
      </c>
      <c r="D38" s="143" t="s">
        <v>790</v>
      </c>
      <c r="E38" s="143"/>
      <c r="F38" s="415" t="s">
        <v>95</v>
      </c>
      <c r="G38" s="125">
        <v>847770.48</v>
      </c>
      <c r="H38" s="125">
        <v>1158337.8799999999</v>
      </c>
      <c r="I38" s="125"/>
      <c r="J38" s="128"/>
      <c r="K38" s="125">
        <v>39111.180000000008</v>
      </c>
      <c r="L38" s="245">
        <f t="shared" si="5"/>
        <v>2045219.5399999998</v>
      </c>
    </row>
    <row r="39" spans="1:12" x14ac:dyDescent="0.25">
      <c r="A39" s="122"/>
      <c r="B39" s="261">
        <v>19</v>
      </c>
      <c r="C39" s="262">
        <f t="shared" si="4"/>
        <v>34</v>
      </c>
      <c r="D39" s="143" t="s">
        <v>791</v>
      </c>
      <c r="E39" s="143"/>
      <c r="F39" s="415" t="s">
        <v>96</v>
      </c>
      <c r="G39" s="125">
        <v>3768563.71</v>
      </c>
      <c r="H39" s="125">
        <v>879384.0199999999</v>
      </c>
      <c r="I39" s="125"/>
      <c r="J39" s="128"/>
      <c r="K39" s="125">
        <v>1002696.85</v>
      </c>
      <c r="L39" s="245">
        <f t="shared" si="5"/>
        <v>5650644.5799999991</v>
      </c>
    </row>
    <row r="40" spans="1:12" x14ac:dyDescent="0.25">
      <c r="A40" s="122"/>
      <c r="B40" s="261">
        <v>20</v>
      </c>
      <c r="C40" s="262">
        <f t="shared" si="4"/>
        <v>34</v>
      </c>
      <c r="D40" s="143" t="s">
        <v>792</v>
      </c>
      <c r="E40" s="143"/>
      <c r="F40" s="415" t="s">
        <v>95</v>
      </c>
      <c r="G40" s="125">
        <v>4050679.74</v>
      </c>
      <c r="H40" s="125">
        <v>3323473.3899999997</v>
      </c>
      <c r="I40" s="125"/>
      <c r="J40" s="128"/>
      <c r="K40" s="125">
        <v>50057.8</v>
      </c>
      <c r="L40" s="245">
        <f t="shared" si="5"/>
        <v>7424210.9299999997</v>
      </c>
    </row>
    <row r="41" spans="1:12" ht="30.75" x14ac:dyDescent="0.25">
      <c r="A41" s="122"/>
      <c r="B41" s="261">
        <v>21</v>
      </c>
      <c r="C41" s="262">
        <f t="shared" si="4"/>
        <v>34</v>
      </c>
      <c r="D41" s="143" t="s">
        <v>793</v>
      </c>
      <c r="E41" s="143"/>
      <c r="F41" s="415" t="s">
        <v>95</v>
      </c>
      <c r="G41" s="125">
        <v>1665105.4074411371</v>
      </c>
      <c r="H41" s="125">
        <v>888671.66</v>
      </c>
      <c r="I41" s="125"/>
      <c r="J41" s="128"/>
      <c r="K41" s="125">
        <v>1058.44</v>
      </c>
      <c r="L41" s="245">
        <f t="shared" si="5"/>
        <v>2554835.507441137</v>
      </c>
    </row>
    <row r="42" spans="1:12" x14ac:dyDescent="0.25">
      <c r="A42" s="122"/>
      <c r="B42" s="261">
        <v>22</v>
      </c>
      <c r="C42" s="262">
        <f t="shared" si="4"/>
        <v>34</v>
      </c>
      <c r="D42" s="143" t="s">
        <v>794</v>
      </c>
      <c r="E42" s="143"/>
      <c r="F42" s="415" t="s">
        <v>95</v>
      </c>
      <c r="G42" s="125">
        <v>922422.83999999973</v>
      </c>
      <c r="H42" s="125">
        <v>1046643.5200000001</v>
      </c>
      <c r="I42" s="125"/>
      <c r="J42" s="128"/>
      <c r="K42" s="125">
        <v>84089.16</v>
      </c>
      <c r="L42" s="245">
        <f t="shared" si="5"/>
        <v>2053155.5199999998</v>
      </c>
    </row>
    <row r="43" spans="1:12" x14ac:dyDescent="0.25">
      <c r="A43" s="122"/>
      <c r="B43" s="261">
        <v>23</v>
      </c>
      <c r="C43" s="262">
        <f t="shared" si="4"/>
        <v>34</v>
      </c>
      <c r="D43" s="143" t="s">
        <v>795</v>
      </c>
      <c r="E43" s="143"/>
      <c r="F43" s="415" t="s">
        <v>96</v>
      </c>
      <c r="G43" s="125">
        <v>2087582.44</v>
      </c>
      <c r="H43" s="125">
        <v>3993425.4499999997</v>
      </c>
      <c r="I43" s="125"/>
      <c r="J43" s="128"/>
      <c r="K43" s="125">
        <v>306426.18</v>
      </c>
      <c r="L43" s="245">
        <f t="shared" si="5"/>
        <v>6387434.0699999994</v>
      </c>
    </row>
    <row r="44" spans="1:12" ht="30.75" x14ac:dyDescent="0.25">
      <c r="A44" s="122"/>
      <c r="B44" s="261">
        <v>24</v>
      </c>
      <c r="C44" s="262">
        <f t="shared" si="4"/>
        <v>34</v>
      </c>
      <c r="D44" s="143" t="s">
        <v>796</v>
      </c>
      <c r="E44" s="143"/>
      <c r="F44" s="415" t="s">
        <v>96</v>
      </c>
      <c r="G44" s="125">
        <v>16212851.127850363</v>
      </c>
      <c r="H44" s="125">
        <v>22670505.02</v>
      </c>
      <c r="I44" s="125"/>
      <c r="J44" s="128">
        <v>4791585.8002353376</v>
      </c>
      <c r="K44" s="125">
        <v>536277.28</v>
      </c>
      <c r="L44" s="245">
        <f t="shared" si="5"/>
        <v>44211219.228085704</v>
      </c>
    </row>
    <row r="45" spans="1:12" x14ac:dyDescent="0.25">
      <c r="A45" s="122"/>
      <c r="B45" s="261">
        <v>25</v>
      </c>
      <c r="C45" s="262" t="str">
        <f t="shared" si="4"/>
        <v/>
      </c>
      <c r="D45" s="143"/>
      <c r="E45" s="143"/>
      <c r="F45" s="126"/>
      <c r="G45" s="125"/>
      <c r="H45" s="125"/>
      <c r="I45" s="125"/>
      <c r="J45" s="128"/>
      <c r="K45" s="125"/>
      <c r="L45" s="245">
        <f t="shared" si="5"/>
        <v>0</v>
      </c>
    </row>
    <row r="46" spans="1:12" x14ac:dyDescent="0.25">
      <c r="A46" s="122"/>
      <c r="B46" s="261">
        <v>26</v>
      </c>
      <c r="C46" s="262" t="str">
        <f t="shared" si="4"/>
        <v/>
      </c>
      <c r="D46" s="143"/>
      <c r="E46" s="143"/>
      <c r="F46" s="126"/>
      <c r="G46" s="125"/>
      <c r="H46" s="125"/>
      <c r="I46" s="125"/>
      <c r="J46" s="128"/>
      <c r="K46" s="125"/>
      <c r="L46" s="245">
        <f t="shared" si="5"/>
        <v>0</v>
      </c>
    </row>
    <row r="47" spans="1:12" x14ac:dyDescent="0.25">
      <c r="A47" s="122"/>
      <c r="B47" s="261">
        <v>27</v>
      </c>
      <c r="C47" s="262" t="str">
        <f t="shared" si="4"/>
        <v/>
      </c>
      <c r="D47" s="143"/>
      <c r="E47" s="143"/>
      <c r="F47" s="126"/>
      <c r="G47" s="125"/>
      <c r="H47" s="125"/>
      <c r="I47" s="125"/>
      <c r="J47" s="128"/>
      <c r="K47" s="125"/>
      <c r="L47" s="245">
        <f t="shared" si="5"/>
        <v>0</v>
      </c>
    </row>
    <row r="48" spans="1:12" x14ac:dyDescent="0.25">
      <c r="A48" s="122"/>
      <c r="B48" s="261">
        <v>28</v>
      </c>
      <c r="C48" s="262" t="str">
        <f t="shared" si="4"/>
        <v/>
      </c>
      <c r="D48" s="143"/>
      <c r="E48" s="143"/>
      <c r="F48" s="126"/>
      <c r="G48" s="125"/>
      <c r="H48" s="125"/>
      <c r="I48" s="125"/>
      <c r="J48" s="128"/>
      <c r="K48" s="125"/>
      <c r="L48" s="245">
        <f t="shared" si="5"/>
        <v>0</v>
      </c>
    </row>
    <row r="49" spans="1:12" x14ac:dyDescent="0.25">
      <c r="A49" s="122"/>
      <c r="B49" s="261">
        <v>29</v>
      </c>
      <c r="C49" s="262" t="str">
        <f t="shared" si="4"/>
        <v/>
      </c>
      <c r="D49" s="143"/>
      <c r="E49" s="143"/>
      <c r="F49" s="126"/>
      <c r="G49" s="125"/>
      <c r="H49" s="125"/>
      <c r="I49" s="125"/>
      <c r="J49" s="128"/>
      <c r="K49" s="125"/>
      <c r="L49" s="245">
        <f t="shared" si="5"/>
        <v>0</v>
      </c>
    </row>
    <row r="50" spans="1:12" x14ac:dyDescent="0.25">
      <c r="A50" s="122"/>
      <c r="B50" s="261">
        <v>30</v>
      </c>
      <c r="C50" s="262" t="str">
        <f t="shared" si="4"/>
        <v/>
      </c>
      <c r="D50" s="143"/>
      <c r="E50" s="143"/>
      <c r="F50" s="126"/>
      <c r="G50" s="125"/>
      <c r="H50" s="125"/>
      <c r="I50" s="125"/>
      <c r="J50" s="128"/>
      <c r="K50" s="125"/>
      <c r="L50" s="245">
        <f t="shared" si="5"/>
        <v>0</v>
      </c>
    </row>
    <row r="51" spans="1:12" x14ac:dyDescent="0.25">
      <c r="A51" s="122"/>
      <c r="B51" s="261">
        <v>31</v>
      </c>
      <c r="C51" s="262" t="str">
        <f t="shared" si="4"/>
        <v/>
      </c>
      <c r="D51" s="143"/>
      <c r="E51" s="143"/>
      <c r="F51" s="126"/>
      <c r="G51" s="125"/>
      <c r="H51" s="125"/>
      <c r="I51" s="125"/>
      <c r="J51" s="128"/>
      <c r="K51" s="125"/>
      <c r="L51" s="245">
        <f t="shared" si="5"/>
        <v>0</v>
      </c>
    </row>
    <row r="52" spans="1:12" x14ac:dyDescent="0.25">
      <c r="A52" s="122"/>
      <c r="B52" s="261">
        <v>32</v>
      </c>
      <c r="C52" s="262" t="str">
        <f t="shared" si="4"/>
        <v/>
      </c>
      <c r="D52" s="143"/>
      <c r="E52" s="143"/>
      <c r="F52" s="126"/>
      <c r="G52" s="125"/>
      <c r="H52" s="125"/>
      <c r="I52" s="125"/>
      <c r="J52" s="128"/>
      <c r="K52" s="125"/>
      <c r="L52" s="245">
        <f t="shared" si="5"/>
        <v>0</v>
      </c>
    </row>
    <row r="53" spans="1:12" x14ac:dyDescent="0.25">
      <c r="A53" s="122"/>
      <c r="B53" s="261">
        <v>33</v>
      </c>
      <c r="C53" s="262" t="str">
        <f t="shared" si="4"/>
        <v/>
      </c>
      <c r="D53" s="143"/>
      <c r="E53" s="143"/>
      <c r="F53" s="126"/>
      <c r="G53" s="125"/>
      <c r="H53" s="125"/>
      <c r="I53" s="125"/>
      <c r="J53" s="128"/>
      <c r="K53" s="125"/>
      <c r="L53" s="245">
        <f t="shared" si="5"/>
        <v>0</v>
      </c>
    </row>
    <row r="54" spans="1:12" x14ac:dyDescent="0.25">
      <c r="A54" s="122"/>
      <c r="B54" s="261">
        <v>34</v>
      </c>
      <c r="C54" s="262" t="str">
        <f t="shared" si="4"/>
        <v/>
      </c>
      <c r="D54" s="143"/>
      <c r="E54" s="143"/>
      <c r="F54" s="126"/>
      <c r="G54" s="125"/>
      <c r="H54" s="125"/>
      <c r="I54" s="125"/>
      <c r="J54" s="128"/>
      <c r="K54" s="125"/>
      <c r="L54" s="245">
        <f t="shared" si="5"/>
        <v>0</v>
      </c>
    </row>
    <row r="55" spans="1:12" x14ac:dyDescent="0.25">
      <c r="A55" s="122"/>
      <c r="B55" s="261">
        <v>35</v>
      </c>
      <c r="C55" s="262" t="str">
        <f t="shared" si="4"/>
        <v/>
      </c>
      <c r="D55" s="143"/>
      <c r="E55" s="143"/>
      <c r="F55" s="126"/>
      <c r="G55" s="125"/>
      <c r="H55" s="125"/>
      <c r="I55" s="125"/>
      <c r="J55" s="128"/>
      <c r="K55" s="125"/>
      <c r="L55" s="245">
        <f t="shared" si="5"/>
        <v>0</v>
      </c>
    </row>
    <row r="56" spans="1:12" x14ac:dyDescent="0.25">
      <c r="A56" s="122"/>
      <c r="B56" s="261">
        <v>36</v>
      </c>
      <c r="C56" s="262" t="str">
        <f t="shared" si="4"/>
        <v/>
      </c>
      <c r="D56" s="143"/>
      <c r="E56" s="143"/>
      <c r="F56" s="126"/>
      <c r="G56" s="125"/>
      <c r="H56" s="125"/>
      <c r="I56" s="125"/>
      <c r="J56" s="128"/>
      <c r="K56" s="125"/>
      <c r="L56" s="245">
        <f t="shared" si="5"/>
        <v>0</v>
      </c>
    </row>
    <row r="57" spans="1:12" x14ac:dyDescent="0.25">
      <c r="A57" s="122"/>
      <c r="B57" s="261">
        <v>37</v>
      </c>
      <c r="C57" s="262" t="str">
        <f t="shared" si="4"/>
        <v/>
      </c>
      <c r="D57" s="143"/>
      <c r="E57" s="143"/>
      <c r="F57" s="126"/>
      <c r="G57" s="125"/>
      <c r="H57" s="125"/>
      <c r="I57" s="125"/>
      <c r="J57" s="128"/>
      <c r="K57" s="125"/>
      <c r="L57" s="245">
        <f t="shared" si="5"/>
        <v>0</v>
      </c>
    </row>
    <row r="58" spans="1:12" x14ac:dyDescent="0.25">
      <c r="A58" s="122"/>
      <c r="B58" s="261">
        <v>38</v>
      </c>
      <c r="C58" s="262" t="str">
        <f t="shared" si="4"/>
        <v/>
      </c>
      <c r="D58" s="143"/>
      <c r="E58" s="143"/>
      <c r="F58" s="126"/>
      <c r="G58" s="125"/>
      <c r="H58" s="125"/>
      <c r="I58" s="125"/>
      <c r="J58" s="128"/>
      <c r="K58" s="125"/>
      <c r="L58" s="245">
        <f t="shared" si="5"/>
        <v>0</v>
      </c>
    </row>
    <row r="59" spans="1:12" x14ac:dyDescent="0.25">
      <c r="A59" s="122"/>
      <c r="B59" s="261">
        <v>39</v>
      </c>
      <c r="C59" s="262" t="str">
        <f t="shared" si="4"/>
        <v/>
      </c>
      <c r="D59" s="143"/>
      <c r="E59" s="143"/>
      <c r="F59" s="126"/>
      <c r="G59" s="125"/>
      <c r="H59" s="125"/>
      <c r="I59" s="125"/>
      <c r="J59" s="128"/>
      <c r="K59" s="125"/>
      <c r="L59" s="245">
        <f t="shared" si="5"/>
        <v>0</v>
      </c>
    </row>
    <row r="60" spans="1:12" x14ac:dyDescent="0.25">
      <c r="A60" s="122"/>
      <c r="B60" s="261">
        <v>40</v>
      </c>
      <c r="C60" s="262" t="str">
        <f t="shared" si="4"/>
        <v/>
      </c>
      <c r="D60" s="143"/>
      <c r="E60" s="143"/>
      <c r="F60" s="126"/>
      <c r="G60" s="125"/>
      <c r="H60" s="125"/>
      <c r="I60" s="125"/>
      <c r="J60" s="128"/>
      <c r="K60" s="125"/>
      <c r="L60" s="245">
        <f t="shared" si="5"/>
        <v>0</v>
      </c>
    </row>
    <row r="61" spans="1:12" x14ac:dyDescent="0.25">
      <c r="A61" s="122"/>
      <c r="B61" s="261">
        <v>41</v>
      </c>
      <c r="C61" s="262" t="str">
        <f t="shared" si="4"/>
        <v/>
      </c>
      <c r="D61" s="143"/>
      <c r="E61" s="143"/>
      <c r="F61" s="126"/>
      <c r="G61" s="125"/>
      <c r="H61" s="125"/>
      <c r="I61" s="125"/>
      <c r="J61" s="128"/>
      <c r="K61" s="125"/>
      <c r="L61" s="245">
        <f t="shared" si="5"/>
        <v>0</v>
      </c>
    </row>
    <row r="62" spans="1:12" x14ac:dyDescent="0.25">
      <c r="A62" s="122"/>
      <c r="B62" s="261">
        <v>42</v>
      </c>
      <c r="C62" s="262" t="str">
        <f t="shared" si="4"/>
        <v/>
      </c>
      <c r="D62" s="143"/>
      <c r="E62" s="143"/>
      <c r="F62" s="126"/>
      <c r="G62" s="125"/>
      <c r="H62" s="125"/>
      <c r="I62" s="125"/>
      <c r="J62" s="128"/>
      <c r="K62" s="125"/>
      <c r="L62" s="245">
        <f t="shared" si="5"/>
        <v>0</v>
      </c>
    </row>
    <row r="63" spans="1:12" x14ac:dyDescent="0.25">
      <c r="A63" s="122"/>
      <c r="B63" s="261">
        <v>43</v>
      </c>
      <c r="C63" s="262" t="str">
        <f t="shared" si="4"/>
        <v/>
      </c>
      <c r="D63" s="143"/>
      <c r="E63" s="143"/>
      <c r="F63" s="126"/>
      <c r="G63" s="125"/>
      <c r="H63" s="125"/>
      <c r="I63" s="125"/>
      <c r="J63" s="128"/>
      <c r="K63" s="125"/>
      <c r="L63" s="245">
        <f t="shared" si="5"/>
        <v>0</v>
      </c>
    </row>
    <row r="64" spans="1:12" x14ac:dyDescent="0.25">
      <c r="A64" s="122"/>
      <c r="B64" s="261">
        <v>44</v>
      </c>
      <c r="C64" s="262" t="str">
        <f t="shared" si="4"/>
        <v/>
      </c>
      <c r="D64" s="143"/>
      <c r="E64" s="143"/>
      <c r="F64" s="126"/>
      <c r="G64" s="125"/>
      <c r="H64" s="125"/>
      <c r="I64" s="125"/>
      <c r="J64" s="128"/>
      <c r="K64" s="125"/>
      <c r="L64" s="245">
        <f t="shared" si="5"/>
        <v>0</v>
      </c>
    </row>
    <row r="65" spans="1:12" x14ac:dyDescent="0.25">
      <c r="A65" s="122"/>
      <c r="B65" s="261">
        <v>45</v>
      </c>
      <c r="C65" s="262" t="str">
        <f t="shared" si="4"/>
        <v/>
      </c>
      <c r="D65" s="143"/>
      <c r="E65" s="143"/>
      <c r="F65" s="126"/>
      <c r="G65" s="125"/>
      <c r="H65" s="125"/>
      <c r="I65" s="125"/>
      <c r="J65" s="128"/>
      <c r="K65" s="125"/>
      <c r="L65" s="245">
        <f t="shared" si="5"/>
        <v>0</v>
      </c>
    </row>
    <row r="66" spans="1:12" x14ac:dyDescent="0.25">
      <c r="A66" s="122"/>
      <c r="B66" s="261">
        <v>46</v>
      </c>
      <c r="C66" s="262" t="str">
        <f t="shared" ref="C66:C97" si="6">IF(L66&lt;&gt;0,VLOOKUP($D$9,Info_County_Code,2,FALSE),"")</f>
        <v/>
      </c>
      <c r="D66" s="143"/>
      <c r="E66" s="143"/>
      <c r="F66" s="126"/>
      <c r="G66" s="125"/>
      <c r="H66" s="125"/>
      <c r="I66" s="125"/>
      <c r="J66" s="128"/>
      <c r="K66" s="125"/>
      <c r="L66" s="245">
        <f t="shared" si="5"/>
        <v>0</v>
      </c>
    </row>
    <row r="67" spans="1:12" x14ac:dyDescent="0.25">
      <c r="A67" s="122"/>
      <c r="B67" s="261">
        <v>47</v>
      </c>
      <c r="C67" s="262" t="str">
        <f t="shared" si="6"/>
        <v/>
      </c>
      <c r="D67" s="143"/>
      <c r="E67" s="143"/>
      <c r="F67" s="126"/>
      <c r="G67" s="125"/>
      <c r="H67" s="125"/>
      <c r="I67" s="125"/>
      <c r="J67" s="128"/>
      <c r="K67" s="125"/>
      <c r="L67" s="245">
        <f t="shared" si="5"/>
        <v>0</v>
      </c>
    </row>
    <row r="68" spans="1:12" x14ac:dyDescent="0.25">
      <c r="A68" s="122"/>
      <c r="B68" s="261">
        <v>48</v>
      </c>
      <c r="C68" s="262" t="str">
        <f t="shared" si="6"/>
        <v/>
      </c>
      <c r="D68" s="143"/>
      <c r="E68" s="143"/>
      <c r="F68" s="126"/>
      <c r="G68" s="125"/>
      <c r="H68" s="125"/>
      <c r="I68" s="125"/>
      <c r="J68" s="128"/>
      <c r="K68" s="125"/>
      <c r="L68" s="245">
        <f t="shared" si="5"/>
        <v>0</v>
      </c>
    </row>
    <row r="69" spans="1:12" x14ac:dyDescent="0.25">
      <c r="A69" s="122"/>
      <c r="B69" s="261">
        <v>49</v>
      </c>
      <c r="C69" s="262" t="str">
        <f t="shared" si="6"/>
        <v/>
      </c>
      <c r="D69" s="143"/>
      <c r="E69" s="143"/>
      <c r="F69" s="126"/>
      <c r="G69" s="125"/>
      <c r="H69" s="125"/>
      <c r="I69" s="125"/>
      <c r="J69" s="128"/>
      <c r="K69" s="125"/>
      <c r="L69" s="245">
        <f t="shared" si="5"/>
        <v>0</v>
      </c>
    </row>
    <row r="70" spans="1:12" x14ac:dyDescent="0.25">
      <c r="A70" s="122"/>
      <c r="B70" s="261">
        <v>50</v>
      </c>
      <c r="C70" s="262" t="str">
        <f t="shared" si="6"/>
        <v/>
      </c>
      <c r="D70" s="143"/>
      <c r="E70" s="143"/>
      <c r="F70" s="126"/>
      <c r="G70" s="125"/>
      <c r="H70" s="125"/>
      <c r="I70" s="125"/>
      <c r="J70" s="128"/>
      <c r="K70" s="125"/>
      <c r="L70" s="245">
        <f t="shared" si="5"/>
        <v>0</v>
      </c>
    </row>
    <row r="71" spans="1:12" x14ac:dyDescent="0.25">
      <c r="A71" s="122"/>
      <c r="B71" s="261">
        <v>51</v>
      </c>
      <c r="C71" s="262" t="str">
        <f t="shared" si="6"/>
        <v/>
      </c>
      <c r="D71" s="143"/>
      <c r="E71" s="143"/>
      <c r="F71" s="126"/>
      <c r="G71" s="125"/>
      <c r="H71" s="125"/>
      <c r="I71" s="125"/>
      <c r="J71" s="128"/>
      <c r="K71" s="125"/>
      <c r="L71" s="245">
        <f t="shared" si="5"/>
        <v>0</v>
      </c>
    </row>
    <row r="72" spans="1:12" x14ac:dyDescent="0.25">
      <c r="A72" s="122"/>
      <c r="B72" s="261">
        <v>52</v>
      </c>
      <c r="C72" s="262" t="str">
        <f t="shared" si="6"/>
        <v/>
      </c>
      <c r="D72" s="143"/>
      <c r="E72" s="143"/>
      <c r="F72" s="126"/>
      <c r="G72" s="125"/>
      <c r="H72" s="125"/>
      <c r="I72" s="125"/>
      <c r="J72" s="128"/>
      <c r="K72" s="125"/>
      <c r="L72" s="245">
        <f t="shared" si="5"/>
        <v>0</v>
      </c>
    </row>
    <row r="73" spans="1:12" x14ac:dyDescent="0.25">
      <c r="A73" s="122"/>
      <c r="B73" s="261">
        <v>53</v>
      </c>
      <c r="C73" s="262" t="str">
        <f t="shared" si="6"/>
        <v/>
      </c>
      <c r="D73" s="143"/>
      <c r="E73" s="143"/>
      <c r="F73" s="126"/>
      <c r="G73" s="125"/>
      <c r="H73" s="125"/>
      <c r="I73" s="125"/>
      <c r="J73" s="128"/>
      <c r="K73" s="125"/>
      <c r="L73" s="245">
        <f t="shared" si="5"/>
        <v>0</v>
      </c>
    </row>
    <row r="74" spans="1:12" x14ac:dyDescent="0.25">
      <c r="A74" s="122"/>
      <c r="B74" s="261">
        <v>54</v>
      </c>
      <c r="C74" s="262" t="str">
        <f t="shared" si="6"/>
        <v/>
      </c>
      <c r="D74" s="143"/>
      <c r="E74" s="143"/>
      <c r="F74" s="126"/>
      <c r="G74" s="125"/>
      <c r="H74" s="125"/>
      <c r="I74" s="125"/>
      <c r="J74" s="128"/>
      <c r="K74" s="125"/>
      <c r="L74" s="245">
        <f t="shared" si="5"/>
        <v>0</v>
      </c>
    </row>
    <row r="75" spans="1:12" x14ac:dyDescent="0.25">
      <c r="A75" s="122"/>
      <c r="B75" s="261">
        <v>55</v>
      </c>
      <c r="C75" s="262" t="str">
        <f t="shared" si="6"/>
        <v/>
      </c>
      <c r="D75" s="143"/>
      <c r="E75" s="143"/>
      <c r="F75" s="126"/>
      <c r="G75" s="125"/>
      <c r="H75" s="125"/>
      <c r="I75" s="125"/>
      <c r="J75" s="128"/>
      <c r="K75" s="125"/>
      <c r="L75" s="245">
        <f t="shared" si="5"/>
        <v>0</v>
      </c>
    </row>
    <row r="76" spans="1:12" x14ac:dyDescent="0.25">
      <c r="A76" s="122"/>
      <c r="B76" s="261">
        <v>56</v>
      </c>
      <c r="C76" s="262" t="str">
        <f t="shared" si="6"/>
        <v/>
      </c>
      <c r="D76" s="143"/>
      <c r="E76" s="143"/>
      <c r="F76" s="126"/>
      <c r="G76" s="125"/>
      <c r="H76" s="125"/>
      <c r="I76" s="125"/>
      <c r="J76" s="128"/>
      <c r="K76" s="125"/>
      <c r="L76" s="245">
        <f t="shared" si="5"/>
        <v>0</v>
      </c>
    </row>
    <row r="77" spans="1:12" x14ac:dyDescent="0.25">
      <c r="A77" s="122"/>
      <c r="B77" s="261">
        <v>57</v>
      </c>
      <c r="C77" s="262" t="str">
        <f t="shared" si="6"/>
        <v/>
      </c>
      <c r="D77" s="143"/>
      <c r="E77" s="143"/>
      <c r="F77" s="126"/>
      <c r="G77" s="125"/>
      <c r="H77" s="125"/>
      <c r="I77" s="125"/>
      <c r="J77" s="128"/>
      <c r="K77" s="125"/>
      <c r="L77" s="245">
        <f t="shared" si="5"/>
        <v>0</v>
      </c>
    </row>
    <row r="78" spans="1:12" x14ac:dyDescent="0.25">
      <c r="A78" s="122"/>
      <c r="B78" s="261">
        <v>58</v>
      </c>
      <c r="C78" s="262" t="str">
        <f t="shared" si="6"/>
        <v/>
      </c>
      <c r="D78" s="143"/>
      <c r="E78" s="143"/>
      <c r="F78" s="126"/>
      <c r="G78" s="125"/>
      <c r="H78" s="125"/>
      <c r="I78" s="125"/>
      <c r="J78" s="128"/>
      <c r="K78" s="125"/>
      <c r="L78" s="245">
        <f>SUM(G78:K78)</f>
        <v>0</v>
      </c>
    </row>
    <row r="79" spans="1:12" x14ac:dyDescent="0.25">
      <c r="A79" s="122"/>
      <c r="B79" s="261">
        <v>59</v>
      </c>
      <c r="C79" s="262" t="str">
        <f t="shared" si="6"/>
        <v/>
      </c>
      <c r="D79" s="143"/>
      <c r="E79" s="143"/>
      <c r="F79" s="126"/>
      <c r="G79" s="125"/>
      <c r="H79" s="125"/>
      <c r="I79" s="125"/>
      <c r="J79" s="128"/>
      <c r="K79" s="125"/>
      <c r="L79" s="245">
        <f t="shared" si="5"/>
        <v>0</v>
      </c>
    </row>
    <row r="80" spans="1:12" x14ac:dyDescent="0.25">
      <c r="A80" s="122"/>
      <c r="B80" s="261">
        <v>60</v>
      </c>
      <c r="C80" s="262" t="str">
        <f t="shared" si="6"/>
        <v/>
      </c>
      <c r="D80" s="143"/>
      <c r="E80" s="143"/>
      <c r="F80" s="126"/>
      <c r="G80" s="125"/>
      <c r="H80" s="125"/>
      <c r="I80" s="125"/>
      <c r="J80" s="128"/>
      <c r="K80" s="125"/>
      <c r="L80" s="245">
        <f t="shared" si="5"/>
        <v>0</v>
      </c>
    </row>
    <row r="81" spans="1:12" x14ac:dyDescent="0.25">
      <c r="A81" s="122"/>
      <c r="B81" s="261">
        <v>61</v>
      </c>
      <c r="C81" s="262" t="str">
        <f t="shared" si="6"/>
        <v/>
      </c>
      <c r="D81" s="143"/>
      <c r="E81" s="143"/>
      <c r="F81" s="126"/>
      <c r="G81" s="125"/>
      <c r="H81" s="125"/>
      <c r="I81" s="125"/>
      <c r="J81" s="128"/>
      <c r="K81" s="125"/>
      <c r="L81" s="245">
        <f t="shared" si="5"/>
        <v>0</v>
      </c>
    </row>
    <row r="82" spans="1:12" x14ac:dyDescent="0.25">
      <c r="A82" s="122"/>
      <c r="B82" s="261">
        <v>62</v>
      </c>
      <c r="C82" s="262" t="str">
        <f t="shared" si="6"/>
        <v/>
      </c>
      <c r="D82" s="143"/>
      <c r="E82" s="143"/>
      <c r="F82" s="126"/>
      <c r="G82" s="125"/>
      <c r="H82" s="125"/>
      <c r="I82" s="125"/>
      <c r="J82" s="128"/>
      <c r="K82" s="125"/>
      <c r="L82" s="245">
        <f t="shared" si="5"/>
        <v>0</v>
      </c>
    </row>
    <row r="83" spans="1:12" x14ac:dyDescent="0.25">
      <c r="A83" s="122"/>
      <c r="B83" s="261">
        <v>63</v>
      </c>
      <c r="C83" s="262" t="str">
        <f t="shared" si="6"/>
        <v/>
      </c>
      <c r="D83" s="143"/>
      <c r="E83" s="143"/>
      <c r="F83" s="126"/>
      <c r="G83" s="125"/>
      <c r="H83" s="125"/>
      <c r="I83" s="125"/>
      <c r="J83" s="128"/>
      <c r="K83" s="125"/>
      <c r="L83" s="245">
        <f t="shared" si="5"/>
        <v>0</v>
      </c>
    </row>
    <row r="84" spans="1:12" x14ac:dyDescent="0.25">
      <c r="A84" s="122"/>
      <c r="B84" s="261">
        <v>64</v>
      </c>
      <c r="C84" s="262" t="str">
        <f t="shared" si="6"/>
        <v/>
      </c>
      <c r="D84" s="143"/>
      <c r="E84" s="143"/>
      <c r="F84" s="126"/>
      <c r="G84" s="125"/>
      <c r="H84" s="125"/>
      <c r="I84" s="125"/>
      <c r="J84" s="128"/>
      <c r="K84" s="125"/>
      <c r="L84" s="245">
        <f t="shared" si="5"/>
        <v>0</v>
      </c>
    </row>
    <row r="85" spans="1:12" x14ac:dyDescent="0.25">
      <c r="A85" s="122"/>
      <c r="B85" s="261">
        <v>65</v>
      </c>
      <c r="C85" s="262" t="str">
        <f t="shared" si="6"/>
        <v/>
      </c>
      <c r="D85" s="143"/>
      <c r="E85" s="143"/>
      <c r="F85" s="126"/>
      <c r="G85" s="125"/>
      <c r="H85" s="125"/>
      <c r="I85" s="125"/>
      <c r="J85" s="128"/>
      <c r="K85" s="125"/>
      <c r="L85" s="245">
        <f t="shared" si="5"/>
        <v>0</v>
      </c>
    </row>
    <row r="86" spans="1:12" x14ac:dyDescent="0.25">
      <c r="A86" s="122"/>
      <c r="B86" s="261">
        <v>66</v>
      </c>
      <c r="C86" s="262" t="str">
        <f t="shared" si="6"/>
        <v/>
      </c>
      <c r="D86" s="143"/>
      <c r="E86" s="143"/>
      <c r="F86" s="126"/>
      <c r="G86" s="125"/>
      <c r="H86" s="125"/>
      <c r="I86" s="125"/>
      <c r="J86" s="128"/>
      <c r="K86" s="125"/>
      <c r="L86" s="245">
        <f t="shared" si="5"/>
        <v>0</v>
      </c>
    </row>
    <row r="87" spans="1:12" x14ac:dyDescent="0.25">
      <c r="A87" s="122"/>
      <c r="B87" s="261">
        <v>67</v>
      </c>
      <c r="C87" s="262" t="str">
        <f t="shared" si="6"/>
        <v/>
      </c>
      <c r="D87" s="143"/>
      <c r="E87" s="143"/>
      <c r="F87" s="126"/>
      <c r="G87" s="125"/>
      <c r="H87" s="125"/>
      <c r="I87" s="125"/>
      <c r="J87" s="128"/>
      <c r="K87" s="125"/>
      <c r="L87" s="245">
        <f t="shared" si="5"/>
        <v>0</v>
      </c>
    </row>
    <row r="88" spans="1:12" x14ac:dyDescent="0.25">
      <c r="A88" s="122"/>
      <c r="B88" s="261">
        <v>68</v>
      </c>
      <c r="C88" s="262" t="str">
        <f t="shared" si="6"/>
        <v/>
      </c>
      <c r="D88" s="143"/>
      <c r="E88" s="143"/>
      <c r="F88" s="126"/>
      <c r="G88" s="125"/>
      <c r="H88" s="125"/>
      <c r="I88" s="125"/>
      <c r="J88" s="128"/>
      <c r="K88" s="125"/>
      <c r="L88" s="245">
        <f t="shared" si="5"/>
        <v>0</v>
      </c>
    </row>
    <row r="89" spans="1:12" x14ac:dyDescent="0.25">
      <c r="A89" s="122"/>
      <c r="B89" s="261">
        <v>69</v>
      </c>
      <c r="C89" s="262" t="str">
        <f t="shared" si="6"/>
        <v/>
      </c>
      <c r="D89" s="143"/>
      <c r="E89" s="143"/>
      <c r="F89" s="126"/>
      <c r="G89" s="125"/>
      <c r="H89" s="125"/>
      <c r="I89" s="125"/>
      <c r="J89" s="128"/>
      <c r="K89" s="125"/>
      <c r="L89" s="245">
        <f t="shared" si="5"/>
        <v>0</v>
      </c>
    </row>
    <row r="90" spans="1:12" x14ac:dyDescent="0.25">
      <c r="A90" s="122"/>
      <c r="B90" s="261">
        <v>70</v>
      </c>
      <c r="C90" s="262" t="str">
        <f t="shared" si="6"/>
        <v/>
      </c>
      <c r="D90" s="143"/>
      <c r="E90" s="143"/>
      <c r="F90" s="126"/>
      <c r="G90" s="125"/>
      <c r="H90" s="125"/>
      <c r="I90" s="125"/>
      <c r="J90" s="128"/>
      <c r="K90" s="125"/>
      <c r="L90" s="245">
        <f t="shared" si="5"/>
        <v>0</v>
      </c>
    </row>
    <row r="91" spans="1:12" x14ac:dyDescent="0.25">
      <c r="A91" s="122"/>
      <c r="B91" s="261">
        <v>71</v>
      </c>
      <c r="C91" s="262" t="str">
        <f t="shared" si="6"/>
        <v/>
      </c>
      <c r="D91" s="143"/>
      <c r="E91" s="143"/>
      <c r="F91" s="126"/>
      <c r="G91" s="125"/>
      <c r="H91" s="125"/>
      <c r="I91" s="125"/>
      <c r="J91" s="128"/>
      <c r="K91" s="125"/>
      <c r="L91" s="245">
        <f t="shared" si="5"/>
        <v>0</v>
      </c>
    </row>
    <row r="92" spans="1:12" x14ac:dyDescent="0.25">
      <c r="A92" s="122"/>
      <c r="B92" s="261">
        <v>72</v>
      </c>
      <c r="C92" s="262" t="str">
        <f t="shared" si="6"/>
        <v/>
      </c>
      <c r="D92" s="143"/>
      <c r="E92" s="143"/>
      <c r="F92" s="126"/>
      <c r="G92" s="125"/>
      <c r="H92" s="125"/>
      <c r="I92" s="125"/>
      <c r="J92" s="128"/>
      <c r="K92" s="125"/>
      <c r="L92" s="245">
        <f t="shared" si="5"/>
        <v>0</v>
      </c>
    </row>
    <row r="93" spans="1:12" x14ac:dyDescent="0.25">
      <c r="A93" s="122"/>
      <c r="B93" s="261">
        <v>73</v>
      </c>
      <c r="C93" s="262" t="str">
        <f t="shared" si="6"/>
        <v/>
      </c>
      <c r="D93" s="143"/>
      <c r="E93" s="143"/>
      <c r="F93" s="126"/>
      <c r="G93" s="125"/>
      <c r="H93" s="125"/>
      <c r="I93" s="125"/>
      <c r="J93" s="128"/>
      <c r="K93" s="125"/>
      <c r="L93" s="245">
        <f t="shared" si="5"/>
        <v>0</v>
      </c>
    </row>
    <row r="94" spans="1:12" x14ac:dyDescent="0.25">
      <c r="A94" s="122"/>
      <c r="B94" s="261">
        <v>74</v>
      </c>
      <c r="C94" s="262" t="str">
        <f t="shared" si="6"/>
        <v/>
      </c>
      <c r="D94" s="143"/>
      <c r="E94" s="143"/>
      <c r="F94" s="126"/>
      <c r="G94" s="125"/>
      <c r="H94" s="125"/>
      <c r="I94" s="125"/>
      <c r="J94" s="128"/>
      <c r="K94" s="125"/>
      <c r="L94" s="245">
        <f t="shared" si="5"/>
        <v>0</v>
      </c>
    </row>
    <row r="95" spans="1:12" x14ac:dyDescent="0.25">
      <c r="A95" s="122"/>
      <c r="B95" s="261">
        <v>75</v>
      </c>
      <c r="C95" s="262" t="str">
        <f t="shared" si="6"/>
        <v/>
      </c>
      <c r="D95" s="143"/>
      <c r="E95" s="143"/>
      <c r="F95" s="126"/>
      <c r="G95" s="125"/>
      <c r="H95" s="125"/>
      <c r="I95" s="125"/>
      <c r="J95" s="128"/>
      <c r="K95" s="125"/>
      <c r="L95" s="245">
        <f t="shared" si="5"/>
        <v>0</v>
      </c>
    </row>
    <row r="96" spans="1:12" x14ac:dyDescent="0.25">
      <c r="A96" s="122"/>
      <c r="B96" s="261">
        <v>76</v>
      </c>
      <c r="C96" s="262" t="str">
        <f t="shared" si="6"/>
        <v/>
      </c>
      <c r="D96" s="143"/>
      <c r="E96" s="143"/>
      <c r="F96" s="126"/>
      <c r="G96" s="125"/>
      <c r="H96" s="125"/>
      <c r="I96" s="125"/>
      <c r="J96" s="128"/>
      <c r="K96" s="125"/>
      <c r="L96" s="245">
        <f t="shared" si="5"/>
        <v>0</v>
      </c>
    </row>
    <row r="97" spans="1:12" x14ac:dyDescent="0.25">
      <c r="A97" s="122"/>
      <c r="B97" s="261">
        <v>77</v>
      </c>
      <c r="C97" s="262" t="str">
        <f t="shared" si="6"/>
        <v/>
      </c>
      <c r="D97" s="143"/>
      <c r="E97" s="143"/>
      <c r="F97" s="126"/>
      <c r="G97" s="125"/>
      <c r="H97" s="125"/>
      <c r="I97" s="125"/>
      <c r="J97" s="128"/>
      <c r="K97" s="125"/>
      <c r="L97" s="245">
        <f t="shared" si="5"/>
        <v>0</v>
      </c>
    </row>
    <row r="98" spans="1:12" x14ac:dyDescent="0.25">
      <c r="A98" s="122"/>
      <c r="B98" s="261">
        <v>78</v>
      </c>
      <c r="C98" s="262" t="str">
        <f t="shared" ref="C98:C133" si="7">IF(L98&lt;&gt;0,VLOOKUP($D$9,Info_County_Code,2,FALSE),"")</f>
        <v/>
      </c>
      <c r="D98" s="143"/>
      <c r="E98" s="143"/>
      <c r="F98" s="126"/>
      <c r="G98" s="125"/>
      <c r="H98" s="125"/>
      <c r="I98" s="125"/>
      <c r="J98" s="128"/>
      <c r="K98" s="125"/>
      <c r="L98" s="245">
        <f t="shared" si="5"/>
        <v>0</v>
      </c>
    </row>
    <row r="99" spans="1:12" x14ac:dyDescent="0.25">
      <c r="A99" s="122"/>
      <c r="B99" s="261">
        <v>79</v>
      </c>
      <c r="C99" s="262" t="str">
        <f t="shared" si="7"/>
        <v/>
      </c>
      <c r="D99" s="143"/>
      <c r="E99" s="143"/>
      <c r="F99" s="126"/>
      <c r="G99" s="125"/>
      <c r="H99" s="125"/>
      <c r="I99" s="125"/>
      <c r="J99" s="128"/>
      <c r="K99" s="125"/>
      <c r="L99" s="245">
        <f t="shared" ref="L99:L110" si="8">SUM(G99:K99)</f>
        <v>0</v>
      </c>
    </row>
    <row r="100" spans="1:12" x14ac:dyDescent="0.25">
      <c r="A100" s="122"/>
      <c r="B100" s="261">
        <v>80</v>
      </c>
      <c r="C100" s="262" t="str">
        <f t="shared" si="7"/>
        <v/>
      </c>
      <c r="D100" s="143"/>
      <c r="E100" s="143"/>
      <c r="F100" s="126"/>
      <c r="G100" s="125"/>
      <c r="H100" s="125"/>
      <c r="I100" s="125"/>
      <c r="J100" s="128"/>
      <c r="K100" s="125"/>
      <c r="L100" s="245">
        <f t="shared" si="8"/>
        <v>0</v>
      </c>
    </row>
    <row r="101" spans="1:12" x14ac:dyDescent="0.25">
      <c r="A101" s="122"/>
      <c r="B101" s="261">
        <v>81</v>
      </c>
      <c r="C101" s="262" t="str">
        <f t="shared" si="7"/>
        <v/>
      </c>
      <c r="D101" s="143"/>
      <c r="E101" s="143"/>
      <c r="F101" s="126"/>
      <c r="G101" s="125"/>
      <c r="H101" s="125"/>
      <c r="I101" s="125"/>
      <c r="J101" s="128"/>
      <c r="K101" s="125"/>
      <c r="L101" s="245">
        <f t="shared" si="8"/>
        <v>0</v>
      </c>
    </row>
    <row r="102" spans="1:12" x14ac:dyDescent="0.25">
      <c r="A102" s="122"/>
      <c r="B102" s="261">
        <v>82</v>
      </c>
      <c r="C102" s="262" t="str">
        <f t="shared" si="7"/>
        <v/>
      </c>
      <c r="D102" s="143"/>
      <c r="E102" s="143"/>
      <c r="F102" s="126"/>
      <c r="G102" s="125"/>
      <c r="H102" s="125"/>
      <c r="I102" s="125"/>
      <c r="J102" s="128"/>
      <c r="K102" s="125"/>
      <c r="L102" s="245">
        <f t="shared" si="8"/>
        <v>0</v>
      </c>
    </row>
    <row r="103" spans="1:12" x14ac:dyDescent="0.25">
      <c r="A103" s="122"/>
      <c r="B103" s="261">
        <v>83</v>
      </c>
      <c r="C103" s="262" t="str">
        <f t="shared" si="7"/>
        <v/>
      </c>
      <c r="D103" s="143"/>
      <c r="E103" s="143"/>
      <c r="F103" s="126"/>
      <c r="G103" s="125"/>
      <c r="H103" s="125"/>
      <c r="I103" s="125"/>
      <c r="J103" s="128"/>
      <c r="K103" s="125"/>
      <c r="L103" s="245">
        <f t="shared" si="8"/>
        <v>0</v>
      </c>
    </row>
    <row r="104" spans="1:12" x14ac:dyDescent="0.25">
      <c r="A104" s="122"/>
      <c r="B104" s="261">
        <v>84</v>
      </c>
      <c r="C104" s="262" t="str">
        <f t="shared" si="7"/>
        <v/>
      </c>
      <c r="D104" s="143"/>
      <c r="E104" s="143"/>
      <c r="F104" s="126"/>
      <c r="G104" s="125"/>
      <c r="H104" s="125"/>
      <c r="I104" s="125"/>
      <c r="J104" s="128"/>
      <c r="K104" s="125"/>
      <c r="L104" s="245">
        <f t="shared" si="8"/>
        <v>0</v>
      </c>
    </row>
    <row r="105" spans="1:12" x14ac:dyDescent="0.25">
      <c r="A105" s="122"/>
      <c r="B105" s="261">
        <v>85</v>
      </c>
      <c r="C105" s="262" t="str">
        <f t="shared" si="7"/>
        <v/>
      </c>
      <c r="D105" s="143"/>
      <c r="E105" s="143"/>
      <c r="F105" s="126"/>
      <c r="G105" s="125"/>
      <c r="H105" s="125"/>
      <c r="I105" s="125"/>
      <c r="J105" s="128"/>
      <c r="K105" s="125"/>
      <c r="L105" s="245">
        <f t="shared" si="8"/>
        <v>0</v>
      </c>
    </row>
    <row r="106" spans="1:12" x14ac:dyDescent="0.25">
      <c r="A106" s="122"/>
      <c r="B106" s="261">
        <v>86</v>
      </c>
      <c r="C106" s="262" t="str">
        <f t="shared" si="7"/>
        <v/>
      </c>
      <c r="D106" s="143"/>
      <c r="E106" s="143"/>
      <c r="F106" s="126"/>
      <c r="G106" s="125"/>
      <c r="H106" s="125"/>
      <c r="I106" s="125"/>
      <c r="J106" s="128"/>
      <c r="K106" s="125"/>
      <c r="L106" s="245">
        <f t="shared" si="8"/>
        <v>0</v>
      </c>
    </row>
    <row r="107" spans="1:12" x14ac:dyDescent="0.25">
      <c r="A107" s="122"/>
      <c r="B107" s="261">
        <v>87</v>
      </c>
      <c r="C107" s="262" t="str">
        <f t="shared" si="7"/>
        <v/>
      </c>
      <c r="D107" s="143"/>
      <c r="E107" s="143"/>
      <c r="F107" s="126"/>
      <c r="G107" s="125"/>
      <c r="H107" s="125"/>
      <c r="I107" s="125"/>
      <c r="J107" s="128"/>
      <c r="K107" s="125"/>
      <c r="L107" s="245">
        <f t="shared" si="8"/>
        <v>0</v>
      </c>
    </row>
    <row r="108" spans="1:12" x14ac:dyDescent="0.25">
      <c r="A108" s="122"/>
      <c r="B108" s="261">
        <v>88</v>
      </c>
      <c r="C108" s="262" t="str">
        <f t="shared" si="7"/>
        <v/>
      </c>
      <c r="D108" s="143"/>
      <c r="E108" s="143"/>
      <c r="F108" s="126"/>
      <c r="G108" s="125"/>
      <c r="H108" s="125"/>
      <c r="I108" s="125"/>
      <c r="J108" s="128"/>
      <c r="K108" s="125"/>
      <c r="L108" s="245">
        <f t="shared" si="8"/>
        <v>0</v>
      </c>
    </row>
    <row r="109" spans="1:12" x14ac:dyDescent="0.25">
      <c r="A109" s="122"/>
      <c r="B109" s="261">
        <v>89</v>
      </c>
      <c r="C109" s="262" t="str">
        <f t="shared" si="7"/>
        <v/>
      </c>
      <c r="D109" s="143"/>
      <c r="E109" s="143"/>
      <c r="F109" s="126"/>
      <c r="G109" s="125"/>
      <c r="H109" s="125"/>
      <c r="I109" s="125"/>
      <c r="J109" s="128"/>
      <c r="K109" s="125"/>
      <c r="L109" s="245">
        <f t="shared" si="8"/>
        <v>0</v>
      </c>
    </row>
    <row r="110" spans="1:12" x14ac:dyDescent="0.25">
      <c r="A110" s="122"/>
      <c r="B110" s="261">
        <v>90</v>
      </c>
      <c r="C110" s="262" t="str">
        <f t="shared" si="7"/>
        <v/>
      </c>
      <c r="D110" s="143"/>
      <c r="E110" s="143"/>
      <c r="F110" s="126"/>
      <c r="G110" s="125"/>
      <c r="H110" s="125"/>
      <c r="I110" s="125"/>
      <c r="J110" s="128"/>
      <c r="K110" s="125"/>
      <c r="L110" s="245">
        <f t="shared" si="8"/>
        <v>0</v>
      </c>
    </row>
    <row r="111" spans="1:12" x14ac:dyDescent="0.25">
      <c r="A111" s="122"/>
      <c r="B111" s="261">
        <v>91</v>
      </c>
      <c r="C111" s="262" t="str">
        <f t="shared" si="7"/>
        <v/>
      </c>
      <c r="D111" s="143"/>
      <c r="E111" s="143"/>
      <c r="F111" s="126"/>
      <c r="G111" s="125"/>
      <c r="H111" s="125"/>
      <c r="I111" s="125"/>
      <c r="J111" s="128"/>
      <c r="K111" s="125"/>
      <c r="L111" s="245">
        <f>SUM(G111:K111)</f>
        <v>0</v>
      </c>
    </row>
    <row r="112" spans="1:12" x14ac:dyDescent="0.25">
      <c r="A112" s="122"/>
      <c r="B112" s="261">
        <v>92</v>
      </c>
      <c r="C112" s="262" t="str">
        <f t="shared" si="7"/>
        <v/>
      </c>
      <c r="D112" s="143"/>
      <c r="E112" s="143"/>
      <c r="F112" s="126"/>
      <c r="G112" s="125"/>
      <c r="H112" s="125"/>
      <c r="I112" s="125"/>
      <c r="J112" s="128"/>
      <c r="K112" s="125"/>
      <c r="L112" s="245">
        <f t="shared" ref="L112:L120" si="9">SUM(G112:K112)</f>
        <v>0</v>
      </c>
    </row>
    <row r="113" spans="1:12" x14ac:dyDescent="0.25">
      <c r="A113" s="122"/>
      <c r="B113" s="261">
        <v>93</v>
      </c>
      <c r="C113" s="262" t="str">
        <f t="shared" si="7"/>
        <v/>
      </c>
      <c r="D113" s="143"/>
      <c r="E113" s="143"/>
      <c r="F113" s="126"/>
      <c r="G113" s="125"/>
      <c r="H113" s="125"/>
      <c r="I113" s="125"/>
      <c r="J113" s="128"/>
      <c r="K113" s="125"/>
      <c r="L113" s="245">
        <f t="shared" si="9"/>
        <v>0</v>
      </c>
    </row>
    <row r="114" spans="1:12" x14ac:dyDescent="0.25">
      <c r="A114" s="122"/>
      <c r="B114" s="261">
        <v>94</v>
      </c>
      <c r="C114" s="262" t="str">
        <f t="shared" si="7"/>
        <v/>
      </c>
      <c r="D114" s="143"/>
      <c r="E114" s="143"/>
      <c r="F114" s="126"/>
      <c r="G114" s="125"/>
      <c r="H114" s="125"/>
      <c r="I114" s="125"/>
      <c r="J114" s="128"/>
      <c r="K114" s="125"/>
      <c r="L114" s="245">
        <f t="shared" si="9"/>
        <v>0</v>
      </c>
    </row>
    <row r="115" spans="1:12" x14ac:dyDescent="0.25">
      <c r="A115" s="122"/>
      <c r="B115" s="261">
        <v>95</v>
      </c>
      <c r="C115" s="262" t="str">
        <f t="shared" si="7"/>
        <v/>
      </c>
      <c r="D115" s="143"/>
      <c r="E115" s="143"/>
      <c r="F115" s="126"/>
      <c r="G115" s="125"/>
      <c r="H115" s="125"/>
      <c r="I115" s="125"/>
      <c r="J115" s="128"/>
      <c r="K115" s="125"/>
      <c r="L115" s="245">
        <f t="shared" si="9"/>
        <v>0</v>
      </c>
    </row>
    <row r="116" spans="1:12" x14ac:dyDescent="0.25">
      <c r="A116" s="122"/>
      <c r="B116" s="261">
        <v>96</v>
      </c>
      <c r="C116" s="262" t="str">
        <f t="shared" si="7"/>
        <v/>
      </c>
      <c r="D116" s="143"/>
      <c r="E116" s="143"/>
      <c r="F116" s="126"/>
      <c r="G116" s="125"/>
      <c r="H116" s="125"/>
      <c r="I116" s="125"/>
      <c r="J116" s="128"/>
      <c r="K116" s="125"/>
      <c r="L116" s="245">
        <f t="shared" si="9"/>
        <v>0</v>
      </c>
    </row>
    <row r="117" spans="1:12" x14ac:dyDescent="0.25">
      <c r="A117" s="122"/>
      <c r="B117" s="261">
        <v>97</v>
      </c>
      <c r="C117" s="262" t="str">
        <f t="shared" si="7"/>
        <v/>
      </c>
      <c r="D117" s="143"/>
      <c r="E117" s="143"/>
      <c r="F117" s="126"/>
      <c r="G117" s="125"/>
      <c r="H117" s="125"/>
      <c r="I117" s="125"/>
      <c r="J117" s="128"/>
      <c r="K117" s="125"/>
      <c r="L117" s="245">
        <f t="shared" si="9"/>
        <v>0</v>
      </c>
    </row>
    <row r="118" spans="1:12" x14ac:dyDescent="0.25">
      <c r="A118" s="122"/>
      <c r="B118" s="261">
        <v>98</v>
      </c>
      <c r="C118" s="262" t="str">
        <f t="shared" si="7"/>
        <v/>
      </c>
      <c r="D118" s="143"/>
      <c r="E118" s="143"/>
      <c r="F118" s="126"/>
      <c r="G118" s="125"/>
      <c r="H118" s="125"/>
      <c r="I118" s="125"/>
      <c r="J118" s="128"/>
      <c r="K118" s="125"/>
      <c r="L118" s="245">
        <f t="shared" si="9"/>
        <v>0</v>
      </c>
    </row>
    <row r="119" spans="1:12" x14ac:dyDescent="0.25">
      <c r="A119" s="122"/>
      <c r="B119" s="261">
        <v>99</v>
      </c>
      <c r="C119" s="262" t="str">
        <f t="shared" si="7"/>
        <v/>
      </c>
      <c r="D119" s="143"/>
      <c r="E119" s="143"/>
      <c r="F119" s="126"/>
      <c r="G119" s="125"/>
      <c r="H119" s="125"/>
      <c r="I119" s="125"/>
      <c r="J119" s="128"/>
      <c r="K119" s="125"/>
      <c r="L119" s="245">
        <f t="shared" si="9"/>
        <v>0</v>
      </c>
    </row>
    <row r="120" spans="1:12" x14ac:dyDescent="0.25">
      <c r="A120" s="122"/>
      <c r="B120" s="261">
        <v>100</v>
      </c>
      <c r="C120" s="262" t="str">
        <f t="shared" si="7"/>
        <v/>
      </c>
      <c r="D120" s="143"/>
      <c r="E120" s="143"/>
      <c r="F120" s="126"/>
      <c r="G120" s="125"/>
      <c r="H120" s="125"/>
      <c r="I120" s="125"/>
      <c r="J120" s="128"/>
      <c r="K120" s="125"/>
      <c r="L120" s="245">
        <f t="shared" si="9"/>
        <v>0</v>
      </c>
    </row>
    <row r="121" spans="1:12" x14ac:dyDescent="0.25">
      <c r="A121" s="122"/>
      <c r="B121" s="261">
        <v>101</v>
      </c>
      <c r="C121" s="262" t="str">
        <f t="shared" si="7"/>
        <v/>
      </c>
      <c r="D121" s="143"/>
      <c r="E121" s="143"/>
      <c r="F121" s="126"/>
      <c r="G121" s="125"/>
      <c r="H121" s="125"/>
      <c r="I121" s="125"/>
      <c r="J121" s="128"/>
      <c r="K121" s="125"/>
      <c r="L121" s="245">
        <f>SUM(G121:K121)</f>
        <v>0</v>
      </c>
    </row>
    <row r="122" spans="1:12" x14ac:dyDescent="0.25">
      <c r="A122" s="122"/>
      <c r="B122" s="261">
        <v>102</v>
      </c>
      <c r="C122" s="262" t="str">
        <f t="shared" si="7"/>
        <v/>
      </c>
      <c r="D122" s="143"/>
      <c r="E122" s="143"/>
      <c r="F122" s="126"/>
      <c r="G122" s="125"/>
      <c r="H122" s="125"/>
      <c r="I122" s="125"/>
      <c r="J122" s="128"/>
      <c r="K122" s="125"/>
      <c r="L122" s="245">
        <f t="shared" ref="L122:L127" si="10">SUM(G122:K122)</f>
        <v>0</v>
      </c>
    </row>
    <row r="123" spans="1:12" x14ac:dyDescent="0.25">
      <c r="A123" s="122"/>
      <c r="B123" s="261">
        <v>103</v>
      </c>
      <c r="C123" s="262" t="str">
        <f t="shared" si="7"/>
        <v/>
      </c>
      <c r="D123" s="143"/>
      <c r="E123" s="143"/>
      <c r="F123" s="126"/>
      <c r="G123" s="125"/>
      <c r="H123" s="125"/>
      <c r="I123" s="125"/>
      <c r="J123" s="128"/>
      <c r="K123" s="125"/>
      <c r="L123" s="245">
        <f t="shared" si="10"/>
        <v>0</v>
      </c>
    </row>
    <row r="124" spans="1:12" x14ac:dyDescent="0.25">
      <c r="A124" s="122"/>
      <c r="B124" s="261">
        <v>104</v>
      </c>
      <c r="C124" s="262" t="str">
        <f t="shared" si="7"/>
        <v/>
      </c>
      <c r="D124" s="143"/>
      <c r="E124" s="143"/>
      <c r="F124" s="126"/>
      <c r="G124" s="125"/>
      <c r="H124" s="125"/>
      <c r="I124" s="125"/>
      <c r="J124" s="128"/>
      <c r="K124" s="125"/>
      <c r="L124" s="245">
        <f>SUM(G124:K124)</f>
        <v>0</v>
      </c>
    </row>
    <row r="125" spans="1:12" x14ac:dyDescent="0.25">
      <c r="A125" s="122"/>
      <c r="B125" s="261">
        <v>105</v>
      </c>
      <c r="C125" s="262" t="str">
        <f t="shared" si="7"/>
        <v/>
      </c>
      <c r="D125" s="143"/>
      <c r="E125" s="143"/>
      <c r="F125" s="126"/>
      <c r="G125" s="125"/>
      <c r="H125" s="125"/>
      <c r="I125" s="125"/>
      <c r="J125" s="128"/>
      <c r="K125" s="125"/>
      <c r="L125" s="245">
        <f t="shared" si="10"/>
        <v>0</v>
      </c>
    </row>
    <row r="126" spans="1:12" x14ac:dyDescent="0.25">
      <c r="A126" s="122"/>
      <c r="B126" s="261">
        <v>106</v>
      </c>
      <c r="C126" s="262" t="str">
        <f t="shared" si="7"/>
        <v/>
      </c>
      <c r="D126" s="143"/>
      <c r="E126" s="143"/>
      <c r="F126" s="126"/>
      <c r="G126" s="125"/>
      <c r="H126" s="125"/>
      <c r="I126" s="125"/>
      <c r="J126" s="128"/>
      <c r="K126" s="125"/>
      <c r="L126" s="245">
        <f t="shared" si="10"/>
        <v>0</v>
      </c>
    </row>
    <row r="127" spans="1:12" x14ac:dyDescent="0.25">
      <c r="A127" s="122"/>
      <c r="B127" s="261">
        <v>107</v>
      </c>
      <c r="C127" s="262" t="str">
        <f t="shared" si="7"/>
        <v/>
      </c>
      <c r="D127" s="143"/>
      <c r="E127" s="143"/>
      <c r="F127" s="126"/>
      <c r="G127" s="125"/>
      <c r="H127" s="125"/>
      <c r="I127" s="125"/>
      <c r="J127" s="128"/>
      <c r="K127" s="125"/>
      <c r="L127" s="245">
        <f t="shared" si="10"/>
        <v>0</v>
      </c>
    </row>
    <row r="128" spans="1:12" x14ac:dyDescent="0.25">
      <c r="A128" s="122"/>
      <c r="B128" s="261">
        <v>108</v>
      </c>
      <c r="C128" s="262" t="str">
        <f t="shared" si="7"/>
        <v/>
      </c>
      <c r="D128" s="143"/>
      <c r="E128" s="143"/>
      <c r="F128" s="126"/>
      <c r="G128" s="125"/>
      <c r="H128" s="125"/>
      <c r="I128" s="125"/>
      <c r="J128" s="128"/>
      <c r="K128" s="125"/>
      <c r="L128" s="245">
        <f>SUM(G128:K128)</f>
        <v>0</v>
      </c>
    </row>
    <row r="129" spans="1:12" x14ac:dyDescent="0.25">
      <c r="A129" s="122"/>
      <c r="B129" s="261">
        <v>109</v>
      </c>
      <c r="C129" s="262" t="str">
        <f t="shared" si="7"/>
        <v/>
      </c>
      <c r="D129" s="143"/>
      <c r="E129" s="143"/>
      <c r="F129" s="126"/>
      <c r="G129" s="125"/>
      <c r="H129" s="125"/>
      <c r="I129" s="125"/>
      <c r="J129" s="128"/>
      <c r="K129" s="125"/>
      <c r="L129" s="245">
        <f t="shared" ref="L129" si="11">SUM(G129:K129)</f>
        <v>0</v>
      </c>
    </row>
    <row r="130" spans="1:12" x14ac:dyDescent="0.25">
      <c r="A130" s="122"/>
      <c r="B130" s="261">
        <v>110</v>
      </c>
      <c r="C130" s="262" t="str">
        <f t="shared" si="7"/>
        <v/>
      </c>
      <c r="D130" s="143"/>
      <c r="E130" s="143"/>
      <c r="F130" s="126"/>
      <c r="G130" s="125"/>
      <c r="H130" s="125"/>
      <c r="I130" s="125"/>
      <c r="J130" s="128"/>
      <c r="K130" s="125"/>
      <c r="L130" s="245">
        <f>SUM(G130:K130)</f>
        <v>0</v>
      </c>
    </row>
    <row r="131" spans="1:12" x14ac:dyDescent="0.25">
      <c r="A131" s="122"/>
      <c r="B131" s="261">
        <v>111</v>
      </c>
      <c r="C131" s="262" t="str">
        <f t="shared" si="7"/>
        <v/>
      </c>
      <c r="D131" s="143"/>
      <c r="E131" s="143"/>
      <c r="F131" s="126"/>
      <c r="G131" s="125"/>
      <c r="H131" s="125"/>
      <c r="I131" s="125"/>
      <c r="J131" s="128"/>
      <c r="K131" s="125"/>
      <c r="L131" s="245">
        <f t="shared" ref="L131:L133" si="12">SUM(G131:K131)</f>
        <v>0</v>
      </c>
    </row>
    <row r="132" spans="1:12" x14ac:dyDescent="0.25">
      <c r="A132" s="122"/>
      <c r="B132" s="261">
        <v>112</v>
      </c>
      <c r="C132" s="262" t="str">
        <f t="shared" si="7"/>
        <v/>
      </c>
      <c r="D132" s="143"/>
      <c r="E132" s="143"/>
      <c r="F132" s="126"/>
      <c r="G132" s="125"/>
      <c r="H132" s="125"/>
      <c r="I132" s="125"/>
      <c r="J132" s="128"/>
      <c r="K132" s="125"/>
      <c r="L132" s="245">
        <f t="shared" si="12"/>
        <v>0</v>
      </c>
    </row>
    <row r="133" spans="1:12" x14ac:dyDescent="0.25">
      <c r="A133" s="122"/>
      <c r="B133" s="261">
        <v>113</v>
      </c>
      <c r="C133" s="262" t="str">
        <f t="shared" si="7"/>
        <v/>
      </c>
      <c r="D133" s="395"/>
      <c r="E133" s="395"/>
      <c r="F133" s="396"/>
      <c r="G133" s="397"/>
      <c r="H133" s="397"/>
      <c r="I133" s="397"/>
      <c r="J133" s="398"/>
      <c r="K133" s="397"/>
      <c r="L133" s="245">
        <f t="shared" si="12"/>
        <v>0</v>
      </c>
    </row>
    <row r="134" spans="1:12" hidden="1" x14ac:dyDescent="0.25">
      <c r="A134" s="122"/>
      <c r="B134" s="122"/>
      <c r="C134" s="122"/>
      <c r="D134" s="122"/>
      <c r="E134" s="122"/>
      <c r="F134" s="122"/>
      <c r="G134" s="122"/>
      <c r="H134" s="122"/>
      <c r="I134" s="122"/>
      <c r="J134" s="122"/>
      <c r="K134" s="122"/>
      <c r="L134" s="122"/>
    </row>
    <row r="135" spans="1:12" hidden="1" x14ac:dyDescent="0.25"/>
    <row r="136" spans="1:12" hidden="1" x14ac:dyDescent="0.25"/>
    <row r="137" spans="1:12" hidden="1" x14ac:dyDescent="0.25"/>
    <row r="138" spans="1:12" hidden="1" x14ac:dyDescent="0.25"/>
    <row r="139" spans="1:12" hidden="1" x14ac:dyDescent="0.25"/>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6"/>
  <sheetViews>
    <sheetView view="pageLayout" zoomScaleNormal="100" workbookViewId="0">
      <selection activeCell="A3" sqref="A3"/>
    </sheetView>
  </sheetViews>
  <sheetFormatPr defaultColWidth="0" defaultRowHeight="15" zeroHeight="1" x14ac:dyDescent="0.25"/>
  <cols>
    <col min="1" max="1" width="128.140625" style="165" customWidth="1"/>
    <col min="2" max="16384" width="9.140625" style="165" hidden="1"/>
  </cols>
  <sheetData>
    <row r="1" spans="1:1" x14ac:dyDescent="0.25">
      <c r="A1" s="382" t="s">
        <v>773</v>
      </c>
    </row>
    <row r="2" spans="1:1" ht="15.75" x14ac:dyDescent="0.25">
      <c r="A2" s="384" t="s">
        <v>313</v>
      </c>
    </row>
    <row r="3" spans="1:1" ht="15.75" x14ac:dyDescent="0.25">
      <c r="A3" s="384" t="s">
        <v>312</v>
      </c>
    </row>
    <row r="4" spans="1:1" ht="15.75" x14ac:dyDescent="0.25">
      <c r="A4" s="384" t="s">
        <v>433</v>
      </c>
    </row>
    <row r="5" spans="1:1" ht="15.75" x14ac:dyDescent="0.25">
      <c r="A5" s="384" t="s">
        <v>432</v>
      </c>
    </row>
    <row r="6" spans="1:1" ht="15.75" x14ac:dyDescent="0.25">
      <c r="A6" s="384" t="s">
        <v>431</v>
      </c>
    </row>
    <row r="7" spans="1:1" ht="15.75" x14ac:dyDescent="0.25">
      <c r="A7" s="384" t="s">
        <v>727</v>
      </c>
    </row>
    <row r="8" spans="1:1" ht="45.75" x14ac:dyDescent="0.25">
      <c r="A8" s="384" t="s">
        <v>430</v>
      </c>
    </row>
    <row r="9" spans="1:1" ht="15.75" x14ac:dyDescent="0.25">
      <c r="A9" s="384" t="s">
        <v>429</v>
      </c>
    </row>
    <row r="10" spans="1:1" ht="15.75" x14ac:dyDescent="0.25">
      <c r="A10" s="384" t="s">
        <v>428</v>
      </c>
    </row>
    <row r="11" spans="1:1" ht="15.75" x14ac:dyDescent="0.25">
      <c r="A11" s="384" t="s">
        <v>427</v>
      </c>
    </row>
    <row r="12" spans="1:1" ht="15.75" x14ac:dyDescent="0.25">
      <c r="A12" s="384" t="s">
        <v>426</v>
      </c>
    </row>
    <row r="13" spans="1:1" ht="15.75" x14ac:dyDescent="0.25">
      <c r="A13" s="384" t="s">
        <v>757</v>
      </c>
    </row>
    <row r="14" spans="1:1" ht="15.75" x14ac:dyDescent="0.25">
      <c r="A14" s="384" t="s">
        <v>425</v>
      </c>
    </row>
    <row r="15" spans="1:1" ht="15.75" x14ac:dyDescent="0.25">
      <c r="A15" s="384" t="s">
        <v>424</v>
      </c>
    </row>
    <row r="16" spans="1:1" ht="135.75" x14ac:dyDescent="0.25">
      <c r="A16" s="384" t="s">
        <v>423</v>
      </c>
    </row>
    <row r="17" spans="1:1" ht="15.75" x14ac:dyDescent="0.25">
      <c r="A17" s="384" t="s">
        <v>326</v>
      </c>
    </row>
    <row r="18" spans="1:1" ht="15.75" x14ac:dyDescent="0.25">
      <c r="A18" s="384" t="s">
        <v>434</v>
      </c>
    </row>
    <row r="19" spans="1:1" ht="15.75" x14ac:dyDescent="0.25">
      <c r="A19" s="384" t="s">
        <v>435</v>
      </c>
    </row>
    <row r="20" spans="1:1" ht="15.75" x14ac:dyDescent="0.25">
      <c r="A20" s="384" t="s">
        <v>436</v>
      </c>
    </row>
    <row r="21" spans="1:1" ht="15.75" x14ac:dyDescent="0.25">
      <c r="A21" s="384" t="s">
        <v>494</v>
      </c>
    </row>
    <row r="22" spans="1:1" ht="30.75" x14ac:dyDescent="0.25">
      <c r="A22" s="384" t="s">
        <v>422</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45.75" x14ac:dyDescent="0.25">
      <c r="A28" s="384" t="s">
        <v>437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90.75" x14ac:dyDescent="0.25">
      <c r="A34" s="384" t="s">
        <v>417</v>
      </c>
    </row>
    <row r="35" spans="1:1" ht="15.75" x14ac:dyDescent="0.25">
      <c r="A35" s="384" t="s">
        <v>334</v>
      </c>
    </row>
    <row r="36" spans="1:1" ht="15.75" x14ac:dyDescent="0.25">
      <c r="A36" s="384" t="s">
        <v>416</v>
      </c>
    </row>
    <row r="37" spans="1:1" ht="15.75" x14ac:dyDescent="0.25">
      <c r="A37" s="384" t="s">
        <v>415</v>
      </c>
    </row>
    <row r="38" spans="1:1" ht="15.75" x14ac:dyDescent="0.25">
      <c r="A38" s="384" t="s">
        <v>414</v>
      </c>
    </row>
    <row r="39" spans="1:1" ht="15.75" x14ac:dyDescent="0.25">
      <c r="A39" s="384" t="s">
        <v>413</v>
      </c>
    </row>
    <row r="40" spans="1:1" ht="30.75" x14ac:dyDescent="0.25">
      <c r="A40" s="384" t="s">
        <v>412</v>
      </c>
    </row>
    <row r="41" spans="1:1" ht="15.75" x14ac:dyDescent="0.25">
      <c r="A41" s="384" t="s">
        <v>336</v>
      </c>
    </row>
    <row r="42" spans="1:1" ht="15.75" x14ac:dyDescent="0.25">
      <c r="A42" s="384" t="s">
        <v>411</v>
      </c>
    </row>
    <row r="43" spans="1:1" ht="15.75" x14ac:dyDescent="0.25">
      <c r="A43" s="384" t="s">
        <v>410</v>
      </c>
    </row>
    <row r="44" spans="1:1" ht="15.75" x14ac:dyDescent="0.25">
      <c r="A44" s="384" t="s">
        <v>409</v>
      </c>
    </row>
    <row r="45" spans="1:1" ht="15.75" x14ac:dyDescent="0.25">
      <c r="A45" s="384" t="s">
        <v>408</v>
      </c>
    </row>
    <row r="46" spans="1:1" ht="30.75" x14ac:dyDescent="0.25">
      <c r="A46" s="384" t="s">
        <v>407</v>
      </c>
    </row>
    <row r="47" spans="1:1" ht="15.75" x14ac:dyDescent="0.25">
      <c r="A47" s="384" t="s">
        <v>406</v>
      </c>
    </row>
    <row r="48" spans="1:1" ht="15.75" x14ac:dyDescent="0.25">
      <c r="A48" s="384" t="s">
        <v>405</v>
      </c>
    </row>
    <row r="49" spans="1:1" ht="15.75" x14ac:dyDescent="0.25">
      <c r="A49" s="384" t="s">
        <v>404</v>
      </c>
    </row>
    <row r="50" spans="1:1" ht="15.75" x14ac:dyDescent="0.25">
      <c r="A50" s="384" t="s">
        <v>403</v>
      </c>
    </row>
    <row r="51" spans="1:1" ht="15.75" x14ac:dyDescent="0.25">
      <c r="A51" s="384" t="s">
        <v>402</v>
      </c>
    </row>
    <row r="52" spans="1:1" ht="30.75" x14ac:dyDescent="0.25">
      <c r="A52" s="384" t="s">
        <v>401</v>
      </c>
    </row>
    <row r="53" spans="1:1" ht="15.75" x14ac:dyDescent="0.25">
      <c r="A53" s="384" t="s">
        <v>400</v>
      </c>
    </row>
    <row r="54" spans="1:1" ht="15.75" x14ac:dyDescent="0.25">
      <c r="A54" s="384" t="s">
        <v>399</v>
      </c>
    </row>
    <row r="55" spans="1:1" ht="15.75" x14ac:dyDescent="0.25">
      <c r="A55" s="384" t="s">
        <v>398</v>
      </c>
    </row>
    <row r="56" spans="1:1" ht="15.75" x14ac:dyDescent="0.25">
      <c r="A56" s="384" t="s">
        <v>397</v>
      </c>
    </row>
    <row r="57" spans="1:1" ht="15.75" x14ac:dyDescent="0.25">
      <c r="A57" s="384" t="s">
        <v>396</v>
      </c>
    </row>
    <row r="58" spans="1:1" ht="30.75" x14ac:dyDescent="0.25">
      <c r="A58" s="384" t="s">
        <v>395</v>
      </c>
    </row>
    <row r="59" spans="1:1" ht="15.75" x14ac:dyDescent="0.25">
      <c r="A59" s="384" t="s">
        <v>394</v>
      </c>
    </row>
    <row r="60" spans="1:1" ht="15.75" x14ac:dyDescent="0.25">
      <c r="A60" s="384" t="s">
        <v>393</v>
      </c>
    </row>
    <row r="61" spans="1:1" ht="15.75" x14ac:dyDescent="0.25">
      <c r="A61" s="384" t="s">
        <v>392</v>
      </c>
    </row>
    <row r="62" spans="1:1" ht="15.75" x14ac:dyDescent="0.25">
      <c r="A62" s="384" t="s">
        <v>391</v>
      </c>
    </row>
    <row r="63" spans="1:1" ht="15.75" x14ac:dyDescent="0.25">
      <c r="A63" s="384" t="s">
        <v>390</v>
      </c>
    </row>
    <row r="64" spans="1:1" ht="15.75" x14ac:dyDescent="0.25">
      <c r="A64" s="384" t="s">
        <v>710</v>
      </c>
    </row>
    <row r="65" spans="1:1" ht="15.75" x14ac:dyDescent="0.25">
      <c r="A65" s="384" t="s">
        <v>711</v>
      </c>
    </row>
    <row r="66" spans="1:1" ht="15.75" x14ac:dyDescent="0.25">
      <c r="A66" s="384" t="s">
        <v>712</v>
      </c>
    </row>
    <row r="67" spans="1:1" ht="15.75" x14ac:dyDescent="0.25">
      <c r="A67" s="384" t="s">
        <v>713</v>
      </c>
    </row>
    <row r="68" spans="1:1" ht="15.75" x14ac:dyDescent="0.25">
      <c r="A68" s="384" t="s">
        <v>714</v>
      </c>
    </row>
    <row r="69" spans="1:1" ht="15.75" x14ac:dyDescent="0.25">
      <c r="A69" s="384" t="s">
        <v>715</v>
      </c>
    </row>
    <row r="70" spans="1:1" ht="15.75" x14ac:dyDescent="0.25">
      <c r="A70" s="384" t="s">
        <v>389</v>
      </c>
    </row>
    <row r="71" spans="1:1" ht="15.75" x14ac:dyDescent="0.25">
      <c r="A71" s="384" t="s">
        <v>388</v>
      </c>
    </row>
    <row r="72" spans="1:1" ht="15.75" x14ac:dyDescent="0.25">
      <c r="A72" s="384" t="s">
        <v>387</v>
      </c>
    </row>
    <row r="73" spans="1:1" ht="15.75" x14ac:dyDescent="0.25">
      <c r="A73" s="384" t="s">
        <v>386</v>
      </c>
    </row>
    <row r="74" spans="1:1" ht="15.75" x14ac:dyDescent="0.25">
      <c r="A74" s="384" t="s">
        <v>385</v>
      </c>
    </row>
    <row r="75" spans="1:1" ht="15.75" x14ac:dyDescent="0.25">
      <c r="A75" s="384" t="s">
        <v>384</v>
      </c>
    </row>
    <row r="76" spans="1:1" ht="15.75" x14ac:dyDescent="0.25">
      <c r="A76" s="384" t="s">
        <v>696</v>
      </c>
    </row>
    <row r="77" spans="1:1" ht="15.75" x14ac:dyDescent="0.25">
      <c r="A77" s="384" t="s">
        <v>760</v>
      </c>
    </row>
    <row r="78" spans="1:1" ht="15.75" x14ac:dyDescent="0.25">
      <c r="A78" s="384" t="s">
        <v>759</v>
      </c>
    </row>
    <row r="79" spans="1:1" ht="15.75" x14ac:dyDescent="0.25">
      <c r="A79" s="384" t="s">
        <v>761</v>
      </c>
    </row>
    <row r="80" spans="1:1" ht="15.75" x14ac:dyDescent="0.25">
      <c r="A80" s="384" t="s">
        <v>762</v>
      </c>
    </row>
    <row r="81" spans="1:1" ht="15.75" x14ac:dyDescent="0.25">
      <c r="A81" s="384" t="s">
        <v>731</v>
      </c>
    </row>
    <row r="82" spans="1:1" ht="45.75" x14ac:dyDescent="0.25">
      <c r="A82" s="384" t="s">
        <v>716</v>
      </c>
    </row>
    <row r="83" spans="1:1" ht="82.5" customHeight="1" x14ac:dyDescent="0.25">
      <c r="A83" s="384" t="s">
        <v>717</v>
      </c>
    </row>
    <row r="84" spans="1:1" ht="75" x14ac:dyDescent="0.25">
      <c r="A84" s="400" t="s">
        <v>718</v>
      </c>
    </row>
    <row r="85" spans="1:1" ht="45.75" x14ac:dyDescent="0.25">
      <c r="A85" s="384" t="s">
        <v>724</v>
      </c>
    </row>
    <row r="86" spans="1:1" ht="30.75" x14ac:dyDescent="0.25">
      <c r="A86" s="384" t="s">
        <v>719</v>
      </c>
    </row>
    <row r="87" spans="1:1" ht="30.75" x14ac:dyDescent="0.25">
      <c r="A87" s="384" t="s">
        <v>720</v>
      </c>
    </row>
    <row r="88" spans="1:1" ht="30.75" x14ac:dyDescent="0.25">
      <c r="A88" s="384" t="s">
        <v>721</v>
      </c>
    </row>
    <row r="89" spans="1:1" ht="30.75" x14ac:dyDescent="0.25">
      <c r="A89" s="384" t="s">
        <v>722</v>
      </c>
    </row>
    <row r="90" spans="1:1" ht="30.75" x14ac:dyDescent="0.25">
      <c r="A90" s="384" t="s">
        <v>723</v>
      </c>
    </row>
    <row r="91" spans="1:1" ht="15.75" x14ac:dyDescent="0.25">
      <c r="A91" s="384" t="s">
        <v>732</v>
      </c>
    </row>
    <row r="92" spans="1:1" ht="15.75" hidden="1" x14ac:dyDescent="0.25">
      <c r="A92" s="164"/>
    </row>
    <row r="93" spans="1:1" hidden="1" x14ac:dyDescent="0.25"/>
    <row r="94" spans="1:1" hidden="1" x14ac:dyDescent="0.25"/>
    <row r="95" spans="1:1" hidden="1" x14ac:dyDescent="0.25"/>
    <row r="96" spans="1:1" hidden="1" x14ac:dyDescent="0.2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9"/>
  <sheetViews>
    <sheetView showGridLines="0" topLeftCell="A7" zoomScale="80" zoomScaleNormal="80" zoomScaleSheetLayoutView="40" zoomScalePageLayoutView="80" workbookViewId="0">
      <selection activeCell="E47" sqref="E47"/>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1" customWidth="1"/>
    <col min="6" max="6" width="37" style="401" bestFit="1" customWidth="1"/>
    <col min="7" max="7" width="26" style="401" bestFit="1" customWidth="1"/>
    <col min="8" max="8" width="20.7109375" style="401" bestFit="1" customWidth="1"/>
    <col min="9" max="9" width="20" style="401" bestFit="1" customWidth="1"/>
    <col min="10" max="10" width="30.85546875" style="401"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5" hidden="1" customWidth="1"/>
    <col min="19" max="24" width="15" style="174" hidden="1" customWidth="1"/>
    <col min="25" max="40" width="9.140625" style="174" hidden="1" customWidth="1"/>
    <col min="41" max="16384" width="9.140625" style="27" hidden="1"/>
  </cols>
  <sheetData>
    <row r="1" spans="1:40" s="25" customFormat="1" ht="15" x14ac:dyDescent="0.2">
      <c r="A1" s="376" t="s">
        <v>775</v>
      </c>
      <c r="B1" s="377" t="s">
        <v>277</v>
      </c>
      <c r="C1" s="27"/>
      <c r="D1" s="27"/>
      <c r="E1" s="169"/>
      <c r="H1" s="27"/>
      <c r="I1" s="169"/>
      <c r="K1" s="27"/>
      <c r="L1" s="169"/>
      <c r="P1" s="27"/>
      <c r="Q1" s="379" t="s">
        <v>275</v>
      </c>
    </row>
    <row r="2" spans="1:40" s="25" customFormat="1" thickBot="1" x14ac:dyDescent="0.25">
      <c r="B2" s="378" t="s">
        <v>276</v>
      </c>
      <c r="C2" s="199"/>
      <c r="D2" s="199"/>
      <c r="E2" s="200"/>
      <c r="F2" s="199"/>
      <c r="G2" s="199"/>
      <c r="H2" s="199"/>
      <c r="I2" s="200"/>
      <c r="J2" s="199"/>
      <c r="K2" s="199"/>
      <c r="L2" s="200"/>
      <c r="M2" s="199"/>
      <c r="N2" s="199"/>
      <c r="O2" s="199"/>
      <c r="P2" s="199"/>
      <c r="Q2" s="200"/>
    </row>
    <row r="3" spans="1:40" x14ac:dyDescent="0.25">
      <c r="B3" s="174"/>
      <c r="C3" s="14"/>
      <c r="D3" s="14"/>
      <c r="E3" s="27"/>
      <c r="F3" s="27"/>
      <c r="G3" s="27"/>
      <c r="H3" s="27"/>
      <c r="I3" s="27"/>
      <c r="J3" s="27"/>
    </row>
    <row r="4" spans="1:40" s="121" customFormat="1" ht="15" x14ac:dyDescent="0.2">
      <c r="B4" s="380" t="s">
        <v>742</v>
      </c>
      <c r="R4" s="176"/>
    </row>
    <row r="5" spans="1:40" ht="18" x14ac:dyDescent="0.25">
      <c r="B5" s="402"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2" t="str">
        <f>'1. Information'!B6</f>
        <v>Fiscal Year: 2021-2022</v>
      </c>
      <c r="C6" s="15"/>
      <c r="D6" s="15"/>
      <c r="E6" s="15"/>
      <c r="F6" s="15"/>
      <c r="G6" s="15"/>
      <c r="H6" s="15"/>
      <c r="I6" s="15"/>
      <c r="J6" s="15"/>
      <c r="K6" s="15"/>
      <c r="L6" s="16"/>
      <c r="M6" s="1"/>
      <c r="N6" s="1"/>
      <c r="O6" s="1"/>
      <c r="P6" s="1"/>
      <c r="Q6" s="1"/>
    </row>
    <row r="7" spans="1:40" ht="18" x14ac:dyDescent="0.25">
      <c r="B7" s="402"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1" t="s">
        <v>0</v>
      </c>
      <c r="C9" s="242"/>
      <c r="D9" s="183" t="str">
        <f>IF(ISBLANK('1. Information'!D11),"",'1. Information'!D11)</f>
        <v>Sacramento</v>
      </c>
      <c r="E9" s="27" t="str">
        <f>IF(ISBLANK('1. Information'!D11),"",'1. Information'!D11)</f>
        <v>Sacramento</v>
      </c>
      <c r="F9" s="225" t="s">
        <v>1</v>
      </c>
      <c r="G9" s="263">
        <f>IF(ISBLANK('1. Information'!D9),"",'1. Information'!D9)</f>
        <v>44951</v>
      </c>
      <c r="H9" s="27"/>
      <c r="I9" s="27"/>
      <c r="J9" s="28"/>
      <c r="K9" s="28"/>
      <c r="L9" s="28"/>
      <c r="M9" s="28"/>
      <c r="N9" s="28"/>
      <c r="O9" s="28"/>
      <c r="P9" s="28"/>
      <c r="Q9" s="28"/>
    </row>
    <row r="10" spans="1:40" x14ac:dyDescent="0.25">
      <c r="C10" s="3"/>
      <c r="D10" s="3"/>
      <c r="E10" s="3"/>
      <c r="F10" s="3"/>
      <c r="G10" s="2"/>
      <c r="H10" s="8"/>
      <c r="I10" s="3"/>
      <c r="J10" s="29"/>
      <c r="K10" s="28"/>
      <c r="L10" s="174"/>
      <c r="M10" s="174"/>
      <c r="N10" s="174"/>
      <c r="O10" s="174"/>
      <c r="P10" s="174"/>
      <c r="Q10" s="174"/>
    </row>
    <row r="11" spans="1:40" ht="18.75" thickBot="1" x14ac:dyDescent="0.3">
      <c r="B11" s="227" t="s">
        <v>214</v>
      </c>
      <c r="C11" s="264"/>
      <c r="D11" s="228"/>
      <c r="E11" s="228"/>
      <c r="F11" s="228"/>
      <c r="G11" s="230"/>
      <c r="H11" s="265"/>
      <c r="I11" s="228"/>
      <c r="J11" s="266"/>
      <c r="K11" s="267"/>
      <c r="L11" s="174"/>
      <c r="M11" s="174"/>
      <c r="N11" s="174"/>
      <c r="O11" s="174"/>
      <c r="P11" s="174"/>
      <c r="Q11" s="174"/>
    </row>
    <row r="12" spans="1:40" ht="16.5" thickTop="1" x14ac:dyDescent="0.25">
      <c r="C12" s="2"/>
      <c r="D12" s="3"/>
      <c r="E12" s="3"/>
      <c r="F12" s="3"/>
      <c r="G12" s="2"/>
      <c r="H12" s="8"/>
      <c r="I12" s="3"/>
      <c r="J12" s="29"/>
      <c r="K12" s="28"/>
      <c r="L12" s="28"/>
      <c r="M12" s="28"/>
      <c r="N12" s="28"/>
      <c r="O12" s="174"/>
      <c r="P12" s="174"/>
      <c r="Q12" s="174"/>
    </row>
    <row r="13" spans="1:40" x14ac:dyDescent="0.25">
      <c r="B13" s="401"/>
      <c r="C13" s="2"/>
      <c r="D13" s="3"/>
      <c r="E13" s="3"/>
      <c r="F13" s="268" t="s">
        <v>23</v>
      </c>
      <c r="G13" s="269" t="s">
        <v>25</v>
      </c>
      <c r="H13" s="233" t="s">
        <v>27</v>
      </c>
      <c r="I13" s="233" t="s">
        <v>202</v>
      </c>
      <c r="J13" s="270" t="s">
        <v>203</v>
      </c>
      <c r="K13" s="233" t="s">
        <v>204</v>
      </c>
      <c r="L13" s="174"/>
      <c r="M13" s="174"/>
      <c r="N13" s="174"/>
      <c r="O13" s="174"/>
      <c r="P13" s="174"/>
      <c r="Q13" s="174"/>
      <c r="AL13" s="27"/>
      <c r="AM13" s="27"/>
      <c r="AN13" s="27"/>
    </row>
    <row r="14" spans="1:40" ht="47.25" customHeight="1" x14ac:dyDescent="0.25">
      <c r="C14" s="271"/>
      <c r="D14" s="271"/>
      <c r="E14" s="271"/>
      <c r="F14" s="235" t="s">
        <v>283</v>
      </c>
      <c r="G14" s="236" t="s">
        <v>4</v>
      </c>
      <c r="H14" s="236" t="s">
        <v>5</v>
      </c>
      <c r="I14" s="236" t="s">
        <v>26</v>
      </c>
      <c r="J14" s="236" t="s">
        <v>12</v>
      </c>
      <c r="K14" s="272" t="s">
        <v>222</v>
      </c>
      <c r="L14" s="174"/>
      <c r="M14" s="174"/>
      <c r="N14" s="174"/>
      <c r="O14" s="174"/>
      <c r="P14" s="174"/>
      <c r="Q14" s="174"/>
      <c r="AL14" s="27"/>
      <c r="AM14" s="27"/>
      <c r="AN14" s="27"/>
    </row>
    <row r="15" spans="1:40" s="28" customFormat="1" x14ac:dyDescent="0.25">
      <c r="B15" s="217">
        <v>1</v>
      </c>
      <c r="C15" s="162" t="s">
        <v>2</v>
      </c>
      <c r="D15" s="241"/>
      <c r="E15" s="244"/>
      <c r="F15" s="135">
        <v>108732.64342027994</v>
      </c>
      <c r="G15" s="135"/>
      <c r="H15" s="135"/>
      <c r="I15" s="135"/>
      <c r="J15" s="135"/>
      <c r="K15" s="240">
        <f>SUM(F15:J15)</f>
        <v>108732.64342027994</v>
      </c>
      <c r="L15" s="174"/>
      <c r="M15" s="174"/>
      <c r="N15" s="174"/>
      <c r="O15" s="174"/>
      <c r="P15" s="174"/>
      <c r="Q15" s="174"/>
      <c r="R15" s="175"/>
      <c r="S15" s="174"/>
      <c r="T15" s="174"/>
      <c r="U15" s="174"/>
      <c r="V15" s="174"/>
      <c r="W15" s="174"/>
      <c r="X15" s="174"/>
      <c r="Y15" s="174"/>
      <c r="Z15" s="174"/>
      <c r="AA15" s="174"/>
      <c r="AB15" s="174"/>
      <c r="AC15" s="174"/>
      <c r="AD15" s="174"/>
      <c r="AE15" s="174"/>
      <c r="AF15" s="174"/>
      <c r="AG15" s="174"/>
      <c r="AH15" s="174"/>
      <c r="AI15" s="174"/>
      <c r="AJ15" s="174"/>
      <c r="AK15" s="174"/>
    </row>
    <row r="16" spans="1:40" s="28" customFormat="1" ht="15" customHeight="1" x14ac:dyDescent="0.25">
      <c r="B16" s="217">
        <v>2</v>
      </c>
      <c r="C16" s="162" t="s">
        <v>119</v>
      </c>
      <c r="D16" s="241"/>
      <c r="E16" s="244"/>
      <c r="F16" s="135">
        <v>282705.57689413882</v>
      </c>
      <c r="G16" s="135"/>
      <c r="H16" s="135"/>
      <c r="I16" s="135"/>
      <c r="J16" s="135"/>
      <c r="K16" s="240">
        <f t="shared" ref="K16:K22" si="0">SUM(F16:J16)</f>
        <v>282705.57689413882</v>
      </c>
      <c r="L16" s="174"/>
      <c r="M16" s="174"/>
      <c r="N16" s="174"/>
      <c r="O16" s="174"/>
      <c r="P16" s="174"/>
      <c r="Q16" s="174"/>
      <c r="R16" s="175"/>
      <c r="S16" s="174"/>
      <c r="T16" s="174"/>
      <c r="U16" s="174"/>
      <c r="V16" s="174"/>
      <c r="W16" s="174"/>
      <c r="X16" s="174"/>
      <c r="Y16" s="174"/>
      <c r="Z16" s="174"/>
      <c r="AA16" s="174"/>
      <c r="AB16" s="174"/>
      <c r="AC16" s="174"/>
      <c r="AD16" s="174"/>
      <c r="AE16" s="174"/>
      <c r="AF16" s="174"/>
      <c r="AG16" s="174"/>
      <c r="AH16" s="174"/>
      <c r="AI16" s="174"/>
      <c r="AJ16" s="174"/>
      <c r="AK16" s="174"/>
    </row>
    <row r="17" spans="2:40" s="28" customFormat="1" ht="15" customHeight="1" x14ac:dyDescent="0.25">
      <c r="B17" s="217">
        <v>3</v>
      </c>
      <c r="C17" s="162" t="s">
        <v>131</v>
      </c>
      <c r="D17" s="241"/>
      <c r="E17" s="244"/>
      <c r="F17" s="135">
        <v>316654.57311148325</v>
      </c>
      <c r="G17" s="135"/>
      <c r="H17" s="135"/>
      <c r="I17" s="135"/>
      <c r="J17" s="135"/>
      <c r="K17" s="240">
        <f t="shared" si="0"/>
        <v>316654.57311148325</v>
      </c>
      <c r="L17" s="174"/>
      <c r="M17" s="174"/>
      <c r="N17" s="174"/>
      <c r="O17" s="174"/>
      <c r="P17" s="174"/>
      <c r="Q17" s="174"/>
      <c r="R17" s="175"/>
      <c r="S17" s="174"/>
      <c r="T17" s="174"/>
      <c r="U17" s="174"/>
      <c r="V17" s="174"/>
      <c r="W17" s="174"/>
      <c r="X17" s="174"/>
      <c r="Y17" s="174"/>
      <c r="Z17" s="174"/>
      <c r="AA17" s="174"/>
      <c r="AB17" s="174"/>
      <c r="AC17" s="174"/>
      <c r="AD17" s="174"/>
      <c r="AE17" s="174"/>
      <c r="AF17" s="174"/>
      <c r="AG17" s="174"/>
      <c r="AH17" s="174"/>
      <c r="AI17" s="174"/>
      <c r="AJ17" s="174"/>
      <c r="AK17" s="174"/>
    </row>
    <row r="18" spans="2:40" s="28" customFormat="1" ht="15" customHeight="1" x14ac:dyDescent="0.25">
      <c r="B18" s="217">
        <v>4</v>
      </c>
      <c r="C18" s="162" t="s">
        <v>288</v>
      </c>
      <c r="D18" s="241"/>
      <c r="E18" s="244"/>
      <c r="F18" s="135"/>
      <c r="G18" s="243"/>
      <c r="H18" s="243"/>
      <c r="I18" s="243"/>
      <c r="J18" s="243"/>
      <c r="K18" s="240">
        <f>F18</f>
        <v>0</v>
      </c>
      <c r="L18" s="174"/>
      <c r="M18" s="174"/>
      <c r="N18" s="174"/>
      <c r="O18" s="174"/>
      <c r="P18" s="174"/>
      <c r="Q18" s="174"/>
      <c r="R18" s="175"/>
      <c r="S18" s="174"/>
      <c r="T18" s="174"/>
      <c r="U18" s="174"/>
      <c r="V18" s="174"/>
      <c r="W18" s="174"/>
      <c r="X18" s="174"/>
      <c r="Y18" s="174"/>
      <c r="Z18" s="174"/>
      <c r="AA18" s="174"/>
      <c r="AB18" s="174"/>
      <c r="AC18" s="174"/>
      <c r="AD18" s="174"/>
      <c r="AE18" s="174"/>
      <c r="AF18" s="174"/>
      <c r="AG18" s="174"/>
      <c r="AH18" s="174"/>
      <c r="AI18" s="174"/>
      <c r="AJ18" s="174"/>
      <c r="AK18" s="174"/>
    </row>
    <row r="19" spans="2:40" s="28" customFormat="1" ht="15" customHeight="1" x14ac:dyDescent="0.25">
      <c r="B19" s="217">
        <v>5</v>
      </c>
      <c r="C19" s="162" t="s">
        <v>185</v>
      </c>
      <c r="D19" s="241"/>
      <c r="E19" s="244"/>
      <c r="F19" s="135">
        <v>383742</v>
      </c>
      <c r="G19" s="243"/>
      <c r="H19" s="243"/>
      <c r="I19" s="243"/>
      <c r="J19" s="243"/>
      <c r="K19" s="240">
        <f t="shared" ref="K19:K20" si="1">F19</f>
        <v>383742</v>
      </c>
      <c r="L19" s="174"/>
      <c r="M19" s="174"/>
      <c r="N19" s="174"/>
      <c r="O19" s="174"/>
      <c r="P19" s="174"/>
      <c r="Q19" s="174"/>
      <c r="R19" s="175"/>
      <c r="S19" s="174"/>
      <c r="T19" s="174"/>
      <c r="U19" s="174"/>
      <c r="V19" s="174"/>
      <c r="W19" s="174"/>
      <c r="X19" s="174"/>
      <c r="Y19" s="174"/>
      <c r="Z19" s="174"/>
      <c r="AA19" s="174"/>
      <c r="AB19" s="174"/>
      <c r="AC19" s="174"/>
      <c r="AD19" s="174"/>
      <c r="AE19" s="174"/>
      <c r="AF19" s="174"/>
      <c r="AG19" s="174"/>
      <c r="AH19" s="174"/>
      <c r="AI19" s="174"/>
      <c r="AJ19" s="174"/>
      <c r="AK19" s="174"/>
    </row>
    <row r="20" spans="2:40" s="28" customFormat="1" ht="15" customHeight="1" x14ac:dyDescent="0.25">
      <c r="B20" s="217">
        <v>6</v>
      </c>
      <c r="C20" s="162" t="s">
        <v>289</v>
      </c>
      <c r="D20" s="241"/>
      <c r="E20" s="244"/>
      <c r="F20" s="135">
        <v>2455894.02</v>
      </c>
      <c r="G20" s="243"/>
      <c r="H20" s="243"/>
      <c r="I20" s="243"/>
      <c r="J20" s="243"/>
      <c r="K20" s="240">
        <f t="shared" si="1"/>
        <v>2455894.02</v>
      </c>
      <c r="L20" s="174"/>
      <c r="M20" s="174"/>
      <c r="N20" s="174"/>
      <c r="O20" s="174"/>
      <c r="P20" s="174"/>
      <c r="Q20" s="174"/>
      <c r="R20" s="175"/>
      <c r="S20" s="174"/>
      <c r="T20" s="174"/>
      <c r="U20" s="174"/>
      <c r="V20" s="174"/>
      <c r="W20" s="174"/>
      <c r="X20" s="174"/>
      <c r="Y20" s="174"/>
      <c r="Z20" s="174"/>
      <c r="AA20" s="174"/>
      <c r="AB20" s="174"/>
      <c r="AC20" s="174"/>
      <c r="AD20" s="174"/>
      <c r="AE20" s="174"/>
      <c r="AF20" s="174"/>
      <c r="AG20" s="174"/>
      <c r="AH20" s="174"/>
      <c r="AI20" s="174"/>
      <c r="AJ20" s="174"/>
      <c r="AK20" s="174"/>
    </row>
    <row r="21" spans="2:40" s="28" customFormat="1" ht="15" customHeight="1" x14ac:dyDescent="0.25">
      <c r="B21" s="217">
        <v>7</v>
      </c>
      <c r="C21" s="162" t="s">
        <v>132</v>
      </c>
      <c r="D21" s="241"/>
      <c r="E21" s="242"/>
      <c r="F21" s="273">
        <f>SUMIF($G$34:$G$133,"Combined Summary",L$34:L$133) + SUMIF($F$34:$F$133,"Standalone",L$34:L$133)</f>
        <v>16237701.542582849</v>
      </c>
      <c r="G21" s="274">
        <f>SUMIF($G$34:$G$133,"Combined Summary",M$34:M$133) + SUMIF($F$34:$F$133,"Standalone",M$34:M$133)</f>
        <v>261988.79873863276</v>
      </c>
      <c r="H21" s="274">
        <f>SUMIF($G$34:$G$133,"Combined Summary",N$34:N$133) + SUMIF($F$34:$F$133,"Standalone",N$34:N$133)</f>
        <v>0</v>
      </c>
      <c r="I21" s="274">
        <f>SUMIF($G$34:$G$133,"Combined Summary",O$34:O$133) + SUMIF($F$34:$F$133,"Standalone",O$34:O$133)</f>
        <v>0</v>
      </c>
      <c r="J21" s="274">
        <f>SUMIF($G$34:$G$133,"Combined Summary",P$34:P$133) + SUMIF($F$34:$F$133,"Standalone",P$34:P$133)</f>
        <v>1530936.8599999999</v>
      </c>
      <c r="K21" s="245">
        <f t="shared" si="0"/>
        <v>18030627.201321483</v>
      </c>
      <c r="L21" s="174"/>
      <c r="M21" s="174"/>
      <c r="N21" s="174"/>
      <c r="O21" s="174"/>
      <c r="P21" s="174"/>
      <c r="Q21" s="174"/>
      <c r="R21" s="175"/>
      <c r="S21" s="174"/>
      <c r="T21" s="174"/>
      <c r="U21" s="174"/>
      <c r="V21" s="174"/>
      <c r="W21" s="174"/>
      <c r="X21" s="174"/>
      <c r="Y21" s="174"/>
      <c r="Z21" s="174"/>
      <c r="AA21" s="174"/>
      <c r="AB21" s="174"/>
      <c r="AC21" s="174"/>
      <c r="AD21" s="174"/>
      <c r="AE21" s="174"/>
      <c r="AF21" s="174"/>
      <c r="AG21" s="174"/>
      <c r="AH21" s="174"/>
      <c r="AI21" s="174"/>
      <c r="AJ21" s="174"/>
      <c r="AK21" s="174"/>
    </row>
    <row r="22" spans="2:40" s="28" customFormat="1" ht="30.95" customHeight="1" x14ac:dyDescent="0.25">
      <c r="B22" s="275">
        <v>8</v>
      </c>
      <c r="C22" s="276" t="s">
        <v>304</v>
      </c>
      <c r="D22" s="211"/>
      <c r="E22" s="277"/>
      <c r="F22" s="278">
        <f>SUM(F15:F17,F20:F21)</f>
        <v>19401688.356008753</v>
      </c>
      <c r="G22" s="278">
        <f t="shared" ref="G22:J22" si="2">SUM(G15:G17,G20:G21)</f>
        <v>261988.79873863276</v>
      </c>
      <c r="H22" s="278">
        <f t="shared" si="2"/>
        <v>0</v>
      </c>
      <c r="I22" s="278">
        <f t="shared" si="2"/>
        <v>0</v>
      </c>
      <c r="J22" s="278">
        <f t="shared" si="2"/>
        <v>1530936.8599999999</v>
      </c>
      <c r="K22" s="278">
        <f t="shared" si="0"/>
        <v>21194614.014747385</v>
      </c>
      <c r="L22" s="174"/>
      <c r="M22" s="174"/>
      <c r="N22" s="174"/>
      <c r="O22" s="174"/>
      <c r="P22" s="174"/>
      <c r="Q22" s="174"/>
      <c r="R22" s="175"/>
      <c r="S22" s="174"/>
      <c r="T22" s="174"/>
      <c r="U22" s="174"/>
      <c r="V22" s="174"/>
      <c r="W22" s="174"/>
      <c r="X22" s="174"/>
      <c r="Y22" s="174"/>
      <c r="Z22" s="174"/>
      <c r="AA22" s="174"/>
      <c r="AB22" s="174"/>
      <c r="AC22" s="174"/>
      <c r="AD22" s="174"/>
      <c r="AE22" s="174"/>
      <c r="AF22" s="174"/>
      <c r="AG22" s="174"/>
      <c r="AH22" s="174"/>
      <c r="AI22" s="174"/>
      <c r="AJ22" s="174"/>
      <c r="AK22" s="174"/>
    </row>
    <row r="23" spans="2:40" x14ac:dyDescent="0.25">
      <c r="C23" s="27"/>
      <c r="D23" s="2"/>
      <c r="E23" s="2"/>
      <c r="F23" s="2"/>
      <c r="G23" s="17"/>
      <c r="H23" s="2"/>
      <c r="I23" s="28"/>
      <c r="J23" s="28"/>
      <c r="K23" s="28"/>
      <c r="L23" s="28"/>
      <c r="M23" s="28"/>
      <c r="N23" s="28"/>
      <c r="O23" s="174"/>
      <c r="P23" s="174"/>
      <c r="Q23" s="174"/>
    </row>
    <row r="24" spans="2:40" ht="18.75" thickBot="1" x14ac:dyDescent="0.3">
      <c r="B24" s="227" t="s">
        <v>215</v>
      </c>
      <c r="C24" s="230"/>
      <c r="D24" s="230"/>
      <c r="E24" s="230"/>
      <c r="F24" s="279"/>
      <c r="G24" s="2"/>
      <c r="H24" s="174"/>
      <c r="I24" s="174"/>
      <c r="J24" s="174"/>
      <c r="K24" s="174"/>
      <c r="L24" s="174"/>
      <c r="M24" s="174"/>
      <c r="N24" s="174"/>
      <c r="O24" s="174"/>
      <c r="P24" s="174"/>
      <c r="Q24" s="174"/>
    </row>
    <row r="25" spans="2:40" ht="16.5" thickTop="1" x14ac:dyDescent="0.25">
      <c r="C25" s="2"/>
      <c r="D25" s="2"/>
      <c r="E25" s="2"/>
      <c r="F25" s="2"/>
      <c r="G25" s="17"/>
      <c r="H25" s="2"/>
      <c r="I25" s="28"/>
      <c r="J25" s="28"/>
      <c r="K25" s="28"/>
      <c r="L25" s="28"/>
      <c r="M25" s="28"/>
      <c r="N25" s="28"/>
      <c r="O25" s="174"/>
      <c r="P25" s="174"/>
      <c r="Q25" s="174"/>
    </row>
    <row r="26" spans="2:40" x14ac:dyDescent="0.25">
      <c r="B26" s="401"/>
      <c r="C26" s="2"/>
      <c r="D26" s="2"/>
      <c r="E26" s="210" t="s">
        <v>23</v>
      </c>
      <c r="F26" s="280" t="s">
        <v>25</v>
      </c>
      <c r="G26" s="2"/>
      <c r="H26" s="28"/>
      <c r="I26" s="28"/>
      <c r="J26" s="28"/>
      <c r="K26" s="28"/>
      <c r="L26" s="28"/>
      <c r="M26" s="28"/>
      <c r="N26" s="174"/>
      <c r="O26" s="174"/>
      <c r="P26" s="174"/>
      <c r="Q26" s="175"/>
      <c r="R26" s="174"/>
      <c r="AN26" s="27"/>
    </row>
    <row r="27" spans="2:40" ht="48" customHeight="1" x14ac:dyDescent="0.25">
      <c r="B27" s="25"/>
      <c r="C27" s="25"/>
      <c r="D27" s="25"/>
      <c r="E27" s="281" t="s">
        <v>290</v>
      </c>
      <c r="F27" s="282" t="s">
        <v>291</v>
      </c>
      <c r="G27" s="28"/>
      <c r="H27" s="28"/>
      <c r="I27" s="28"/>
      <c r="J27" s="28"/>
      <c r="K27" s="28"/>
      <c r="L27" s="28"/>
      <c r="M27" s="28"/>
      <c r="N27" s="28"/>
      <c r="O27" s="28"/>
      <c r="P27" s="28"/>
      <c r="Q27" s="175"/>
      <c r="R27" s="174"/>
      <c r="AN27" s="27"/>
    </row>
    <row r="28" spans="2:40" ht="96.75" customHeight="1" x14ac:dyDescent="0.25">
      <c r="B28" s="202">
        <v>9</v>
      </c>
      <c r="C28" s="283"/>
      <c r="D28" s="284" t="s">
        <v>733</v>
      </c>
      <c r="E28" s="285">
        <f>IF(F22=0,"0%",((SUMPRODUCT($K$34:$K$133,$L$34:$L$133)+(F20*F28))/$F$22))</f>
        <v>0.52863855803143578</v>
      </c>
      <c r="F28" s="18">
        <v>0.62</v>
      </c>
      <c r="G28" s="28"/>
      <c r="H28" s="28"/>
      <c r="I28" s="28"/>
      <c r="J28" s="28"/>
      <c r="K28" s="28"/>
      <c r="L28" s="28"/>
      <c r="M28" s="28"/>
      <c r="N28" s="28"/>
      <c r="O28" s="28"/>
      <c r="P28" s="28"/>
      <c r="Q28" s="175"/>
      <c r="R28" s="174"/>
      <c r="AN28" s="27"/>
    </row>
    <row r="29" spans="2:40" s="25" customFormat="1" x14ac:dyDescent="0.25">
      <c r="R29" s="175"/>
      <c r="S29" s="174"/>
      <c r="T29" s="174"/>
      <c r="U29" s="174"/>
      <c r="V29" s="174"/>
      <c r="W29" s="174"/>
      <c r="X29" s="174"/>
      <c r="Y29" s="174"/>
      <c r="Z29" s="174"/>
      <c r="AA29" s="174"/>
      <c r="AB29" s="174"/>
      <c r="AC29" s="174"/>
      <c r="AD29" s="174"/>
      <c r="AE29" s="174"/>
      <c r="AF29" s="174"/>
      <c r="AG29" s="174"/>
      <c r="AH29" s="174"/>
      <c r="AI29" s="174"/>
      <c r="AJ29" s="174"/>
      <c r="AK29" s="174"/>
      <c r="AL29" s="174"/>
      <c r="AM29" s="174"/>
      <c r="AN29" s="174"/>
    </row>
    <row r="30" spans="2:40" ht="18.75" thickBot="1" x14ac:dyDescent="0.3">
      <c r="B30" s="227" t="s">
        <v>216</v>
      </c>
      <c r="C30" s="286"/>
      <c r="D30" s="286"/>
      <c r="E30" s="286"/>
      <c r="F30" s="287"/>
      <c r="G30" s="230"/>
      <c r="H30" s="267"/>
      <c r="I30" s="267"/>
      <c r="J30" s="267"/>
      <c r="K30" s="267"/>
      <c r="L30" s="267"/>
      <c r="M30" s="267"/>
      <c r="N30" s="267"/>
      <c r="O30" s="267"/>
      <c r="P30" s="267"/>
      <c r="Q30" s="267"/>
    </row>
    <row r="31" spans="2:40" ht="16.5" thickTop="1" x14ac:dyDescent="0.25">
      <c r="C31" s="2"/>
      <c r="D31" s="288"/>
      <c r="E31" s="288"/>
      <c r="F31" s="288"/>
      <c r="G31" s="289"/>
      <c r="H31" s="2"/>
      <c r="I31" s="28"/>
      <c r="J31" s="28"/>
      <c r="K31" s="28"/>
      <c r="L31" s="28"/>
      <c r="M31" s="28"/>
      <c r="N31" s="28"/>
      <c r="O31" s="28"/>
      <c r="P31" s="28"/>
      <c r="Q31" s="28"/>
    </row>
    <row r="32" spans="2:40" x14ac:dyDescent="0.25">
      <c r="B32" s="401"/>
      <c r="C32" s="290" t="s">
        <v>23</v>
      </c>
      <c r="D32" s="290" t="s">
        <v>25</v>
      </c>
      <c r="E32" s="290" t="s">
        <v>27</v>
      </c>
      <c r="F32" s="280" t="s">
        <v>202</v>
      </c>
      <c r="G32" s="210" t="s">
        <v>203</v>
      </c>
      <c r="H32" s="275" t="s">
        <v>204</v>
      </c>
      <c r="I32" s="275" t="s">
        <v>213</v>
      </c>
      <c r="J32" s="275" t="s">
        <v>205</v>
      </c>
      <c r="K32" s="275" t="s">
        <v>206</v>
      </c>
      <c r="L32" s="217" t="s">
        <v>207</v>
      </c>
      <c r="M32" s="291" t="s">
        <v>208</v>
      </c>
      <c r="N32" s="217" t="s">
        <v>209</v>
      </c>
      <c r="O32" s="217" t="s">
        <v>210</v>
      </c>
      <c r="P32" s="292" t="s">
        <v>211</v>
      </c>
      <c r="Q32" s="217" t="s">
        <v>212</v>
      </c>
      <c r="AM32" s="27"/>
      <c r="AN32" s="27"/>
    </row>
    <row r="33" spans="2:40" s="35" customFormat="1" ht="133.5" customHeight="1" x14ac:dyDescent="0.25">
      <c r="B33" s="202" t="s">
        <v>120</v>
      </c>
      <c r="C33" s="293" t="s">
        <v>168</v>
      </c>
      <c r="D33" s="294" t="s">
        <v>8</v>
      </c>
      <c r="E33" s="295" t="s">
        <v>3</v>
      </c>
      <c r="F33" s="295" t="s">
        <v>305</v>
      </c>
      <c r="G33" s="295" t="s">
        <v>97</v>
      </c>
      <c r="H33" s="295" t="s">
        <v>169</v>
      </c>
      <c r="I33" s="295" t="s">
        <v>124</v>
      </c>
      <c r="J33" s="295" t="s">
        <v>306</v>
      </c>
      <c r="K33" s="296" t="s">
        <v>307</v>
      </c>
      <c r="L33" s="235" t="s">
        <v>283</v>
      </c>
      <c r="M33" s="297" t="s">
        <v>4</v>
      </c>
      <c r="N33" s="295" t="s">
        <v>5</v>
      </c>
      <c r="O33" s="295" t="s">
        <v>26</v>
      </c>
      <c r="P33" s="295" t="s">
        <v>12</v>
      </c>
      <c r="Q33" s="298" t="s">
        <v>222</v>
      </c>
      <c r="R33" s="145" t="s">
        <v>237</v>
      </c>
      <c r="S33" s="144"/>
      <c r="T33" s="174"/>
      <c r="U33" s="174"/>
      <c r="V33" s="174"/>
      <c r="W33" s="174"/>
      <c r="X33" s="174"/>
      <c r="Y33" s="174"/>
      <c r="Z33" s="174"/>
      <c r="AA33" s="174"/>
      <c r="AB33" s="174"/>
      <c r="AC33" s="174"/>
      <c r="AD33" s="174"/>
      <c r="AE33" s="174"/>
      <c r="AF33" s="174"/>
      <c r="AG33" s="174"/>
      <c r="AH33" s="174"/>
      <c r="AI33" s="174"/>
      <c r="AJ33" s="174"/>
      <c r="AK33" s="174"/>
    </row>
    <row r="34" spans="2:40" ht="30.75" x14ac:dyDescent="0.25">
      <c r="B34" s="299">
        <v>10</v>
      </c>
      <c r="C34" s="300">
        <f t="shared" ref="C34:C65" si="3">IF(AND(NOT(COUNTA(D34:J34)),(NOT(COUNTA(L34:P34)))),"",VLOOKUP($D$9,Info_County_Code,2,FALSE))</f>
        <v>34</v>
      </c>
      <c r="D34" s="416" t="s">
        <v>813</v>
      </c>
      <c r="E34" s="143"/>
      <c r="F34" s="146" t="s">
        <v>125</v>
      </c>
      <c r="G34" s="417" t="s">
        <v>121</v>
      </c>
      <c r="H34" s="418"/>
      <c r="I34" s="36">
        <v>1</v>
      </c>
      <c r="J34" s="36">
        <v>0</v>
      </c>
      <c r="K34" s="301">
        <f>IF(OR(G34="Combined Summary",F34="Standalone"),(SUMPRODUCT(--(D$34:D$133=D34),I$34:I$133,J$34:J$133)),"")</f>
        <v>0</v>
      </c>
      <c r="L34" s="125">
        <v>73289</v>
      </c>
      <c r="M34" s="132"/>
      <c r="N34" s="30"/>
      <c r="O34" s="30"/>
      <c r="P34" s="30"/>
      <c r="Q34" s="302">
        <f>SUM(L34:P34)</f>
        <v>73289</v>
      </c>
      <c r="R34" s="177">
        <f>IF(OR(G34="Combined Summary",F34="Standalone"),(SUMIF(D$34:D$133,D34,I$34:I$133)),"")</f>
        <v>1</v>
      </c>
      <c r="S34" s="178" t="str">
        <f>IF(AND(F34="Standalone",NOT(R34=1)),"ERROR",IF(AND(G34="Combined Summary",NOT(R34=1)),"ERROR",""))</f>
        <v/>
      </c>
      <c r="T34" s="176"/>
      <c r="AL34" s="27"/>
      <c r="AM34" s="27"/>
      <c r="AN34" s="27"/>
    </row>
    <row r="35" spans="2:40" ht="45.75" x14ac:dyDescent="0.25">
      <c r="B35" s="299">
        <v>11</v>
      </c>
      <c r="C35" s="300">
        <f t="shared" si="3"/>
        <v>34</v>
      </c>
      <c r="D35" s="416" t="s">
        <v>811</v>
      </c>
      <c r="E35" s="143"/>
      <c r="F35" s="146" t="s">
        <v>125</v>
      </c>
      <c r="G35" s="417" t="s">
        <v>121</v>
      </c>
      <c r="H35" s="418"/>
      <c r="I35" s="36">
        <v>1</v>
      </c>
      <c r="J35" s="36">
        <v>0.51</v>
      </c>
      <c r="K35" s="301">
        <f t="shared" ref="K35:K98" si="4">IF(OR(G35="Combined Summary",F35="Standalone"),(SUMPRODUCT(--(D$34:D$133=D35),I$34:I$133,J$34:J$133)),"")</f>
        <v>0.51</v>
      </c>
      <c r="L35" s="125">
        <v>531718.74</v>
      </c>
      <c r="M35" s="132"/>
      <c r="N35" s="30"/>
      <c r="O35" s="30"/>
      <c r="P35" s="30"/>
      <c r="Q35" s="302">
        <f t="shared" ref="Q35:Q98" si="5">SUM(L35:P35)</f>
        <v>531718.74</v>
      </c>
      <c r="R35" s="177">
        <f t="shared" ref="R35:R98" si="6">IF(OR(G35="Combined Summary",F35="Standalone"),(SUMIF(D$34:D$133,D35,I$34:I$133)),"")</f>
        <v>1</v>
      </c>
      <c r="S35" s="179" t="str">
        <f t="shared" ref="S35:S98" si="7">IF(AND(F35="Standalone",NOT(R35=1)),"ERROR",IF(AND(G35="Combined Summary",NOT(R35=1)),"ERROR",""))</f>
        <v/>
      </c>
      <c r="T35" s="176"/>
      <c r="AL35" s="27"/>
      <c r="AM35" s="27"/>
      <c r="AN35" s="27"/>
    </row>
    <row r="36" spans="2:40" ht="30.75" x14ac:dyDescent="0.25">
      <c r="B36" s="299">
        <v>12</v>
      </c>
      <c r="C36" s="300">
        <f t="shared" si="3"/>
        <v>34</v>
      </c>
      <c r="D36" s="416" t="s">
        <v>810</v>
      </c>
      <c r="E36" s="143"/>
      <c r="F36" s="146" t="s">
        <v>125</v>
      </c>
      <c r="G36" s="417" t="s">
        <v>121</v>
      </c>
      <c r="H36" s="418"/>
      <c r="I36" s="36">
        <v>1</v>
      </c>
      <c r="J36" s="36">
        <v>0.48499999999999999</v>
      </c>
      <c r="K36" s="301">
        <f t="shared" si="4"/>
        <v>0.48499999999999999</v>
      </c>
      <c r="L36" s="125">
        <v>1222767.5799999998</v>
      </c>
      <c r="M36" s="132"/>
      <c r="N36" s="30"/>
      <c r="O36" s="30"/>
      <c r="P36" s="30">
        <v>141561.56</v>
      </c>
      <c r="Q36" s="302">
        <f t="shared" si="5"/>
        <v>1364329.14</v>
      </c>
      <c r="R36" s="177">
        <f t="shared" si="6"/>
        <v>1</v>
      </c>
      <c r="S36" s="179" t="str">
        <f t="shared" si="7"/>
        <v/>
      </c>
      <c r="AL36" s="27"/>
      <c r="AM36" s="27"/>
      <c r="AN36" s="27"/>
    </row>
    <row r="37" spans="2:40" ht="30.75" x14ac:dyDescent="0.25">
      <c r="B37" s="299">
        <v>13</v>
      </c>
      <c r="C37" s="300">
        <f t="shared" si="3"/>
        <v>34</v>
      </c>
      <c r="D37" s="416" t="s">
        <v>812</v>
      </c>
      <c r="E37" s="143"/>
      <c r="F37" s="146" t="s">
        <v>125</v>
      </c>
      <c r="G37" s="417" t="s">
        <v>121</v>
      </c>
      <c r="H37" s="418"/>
      <c r="I37" s="36">
        <v>1</v>
      </c>
      <c r="J37" s="36">
        <v>0.46600000000000003</v>
      </c>
      <c r="K37" s="301">
        <f t="shared" si="4"/>
        <v>0.46600000000000003</v>
      </c>
      <c r="L37" s="125">
        <v>1018581.09</v>
      </c>
      <c r="M37" s="132"/>
      <c r="N37" s="30"/>
      <c r="O37" s="30"/>
      <c r="P37" s="30">
        <v>45947.199999999997</v>
      </c>
      <c r="Q37" s="302">
        <f t="shared" si="5"/>
        <v>1064528.29</v>
      </c>
      <c r="R37" s="177">
        <f t="shared" si="6"/>
        <v>1</v>
      </c>
      <c r="S37" s="179" t="str">
        <f t="shared" si="7"/>
        <v/>
      </c>
      <c r="AL37" s="27"/>
      <c r="AM37" s="27"/>
      <c r="AN37" s="27"/>
    </row>
    <row r="38" spans="2:40" ht="30.75" x14ac:dyDescent="0.25">
      <c r="B38" s="299">
        <v>14</v>
      </c>
      <c r="C38" s="300">
        <f t="shared" si="3"/>
        <v>34</v>
      </c>
      <c r="D38" s="416" t="s">
        <v>814</v>
      </c>
      <c r="E38" s="143"/>
      <c r="F38" s="146" t="s">
        <v>125</v>
      </c>
      <c r="G38" s="417" t="s">
        <v>121</v>
      </c>
      <c r="H38" s="418"/>
      <c r="I38" s="36">
        <v>1</v>
      </c>
      <c r="J38" s="36">
        <v>0.2030075187969925</v>
      </c>
      <c r="K38" s="301">
        <f t="shared" si="4"/>
        <v>0.2030075187969925</v>
      </c>
      <c r="L38" s="125">
        <v>4163809.6682601762</v>
      </c>
      <c r="M38" s="132"/>
      <c r="N38" s="30"/>
      <c r="O38" s="30"/>
      <c r="P38" s="30">
        <v>68022.489999999991</v>
      </c>
      <c r="Q38" s="302">
        <f t="shared" si="5"/>
        <v>4231832.158260176</v>
      </c>
      <c r="R38" s="177">
        <f t="shared" si="6"/>
        <v>1</v>
      </c>
      <c r="S38" s="179" t="str">
        <f t="shared" si="7"/>
        <v/>
      </c>
      <c r="AL38" s="27"/>
      <c r="AM38" s="27"/>
      <c r="AN38" s="27"/>
    </row>
    <row r="39" spans="2:40" ht="30.75" x14ac:dyDescent="0.25">
      <c r="B39" s="299">
        <v>15</v>
      </c>
      <c r="C39" s="300">
        <f t="shared" si="3"/>
        <v>34</v>
      </c>
      <c r="D39" s="416" t="s">
        <v>815</v>
      </c>
      <c r="E39" s="143"/>
      <c r="F39" s="146" t="s">
        <v>125</v>
      </c>
      <c r="G39" s="417" t="s">
        <v>121</v>
      </c>
      <c r="H39" s="418"/>
      <c r="I39" s="36">
        <v>1</v>
      </c>
      <c r="J39" s="36">
        <v>0.16115261472785486</v>
      </c>
      <c r="K39" s="301">
        <f t="shared" si="4"/>
        <v>0.16115261472785486</v>
      </c>
      <c r="L39" s="125">
        <v>0</v>
      </c>
      <c r="M39" s="132"/>
      <c r="N39" s="30"/>
      <c r="O39" s="30"/>
      <c r="P39" s="30"/>
      <c r="Q39" s="302">
        <f t="shared" si="5"/>
        <v>0</v>
      </c>
      <c r="R39" s="177">
        <f t="shared" si="6"/>
        <v>1</v>
      </c>
      <c r="S39" s="179" t="str">
        <f t="shared" si="7"/>
        <v/>
      </c>
      <c r="AL39" s="27"/>
      <c r="AM39" s="27"/>
      <c r="AN39" s="27"/>
    </row>
    <row r="40" spans="2:40" ht="30.75" x14ac:dyDescent="0.25">
      <c r="B40" s="299">
        <v>16</v>
      </c>
      <c r="C40" s="300">
        <f t="shared" si="3"/>
        <v>34</v>
      </c>
      <c r="D40" s="416" t="s">
        <v>816</v>
      </c>
      <c r="E40" s="143"/>
      <c r="F40" s="146" t="s">
        <v>125</v>
      </c>
      <c r="G40" s="417" t="s">
        <v>121</v>
      </c>
      <c r="H40" s="418"/>
      <c r="I40" s="36">
        <v>1</v>
      </c>
      <c r="J40" s="36">
        <v>0.26074498567335241</v>
      </c>
      <c r="K40" s="301">
        <f t="shared" si="4"/>
        <v>0.26074498567335241</v>
      </c>
      <c r="L40" s="125">
        <v>1463977.5716349832</v>
      </c>
      <c r="M40" s="132"/>
      <c r="N40" s="30"/>
      <c r="O40" s="30"/>
      <c r="P40" s="30"/>
      <c r="Q40" s="302">
        <f t="shared" si="5"/>
        <v>1463977.5716349832</v>
      </c>
      <c r="R40" s="177">
        <f t="shared" si="6"/>
        <v>1</v>
      </c>
      <c r="S40" s="179" t="str">
        <f t="shared" si="7"/>
        <v/>
      </c>
      <c r="AL40" s="27"/>
      <c r="AM40" s="27"/>
      <c r="AN40" s="27"/>
    </row>
    <row r="41" spans="2:40" ht="30.75" x14ac:dyDescent="0.25">
      <c r="B41" s="299">
        <v>17</v>
      </c>
      <c r="C41" s="300">
        <f t="shared" si="3"/>
        <v>34</v>
      </c>
      <c r="D41" s="416" t="s">
        <v>817</v>
      </c>
      <c r="E41" s="143"/>
      <c r="F41" s="146" t="s">
        <v>125</v>
      </c>
      <c r="G41" s="417" t="s">
        <v>121</v>
      </c>
      <c r="H41" s="418"/>
      <c r="I41" s="36">
        <v>1</v>
      </c>
      <c r="J41" s="36">
        <v>1</v>
      </c>
      <c r="K41" s="301">
        <f t="shared" si="4"/>
        <v>1</v>
      </c>
      <c r="L41" s="125">
        <v>367734.45825701184</v>
      </c>
      <c r="M41" s="132"/>
      <c r="N41" s="30"/>
      <c r="O41" s="30"/>
      <c r="P41" s="30"/>
      <c r="Q41" s="302">
        <f t="shared" si="5"/>
        <v>367734.45825701184</v>
      </c>
      <c r="R41" s="177">
        <f t="shared" si="6"/>
        <v>1</v>
      </c>
      <c r="S41" s="179" t="str">
        <f t="shared" si="7"/>
        <v/>
      </c>
      <c r="AL41" s="27"/>
      <c r="AM41" s="27"/>
      <c r="AN41" s="27"/>
    </row>
    <row r="42" spans="2:40" ht="30.75" x14ac:dyDescent="0.25">
      <c r="B42" s="299">
        <v>18</v>
      </c>
      <c r="C42" s="300">
        <f t="shared" si="3"/>
        <v>34</v>
      </c>
      <c r="D42" s="416" t="s">
        <v>818</v>
      </c>
      <c r="E42" s="143"/>
      <c r="F42" s="146" t="s">
        <v>125</v>
      </c>
      <c r="G42" s="417" t="s">
        <v>121</v>
      </c>
      <c r="H42" s="418"/>
      <c r="I42" s="36">
        <v>1</v>
      </c>
      <c r="J42" s="36">
        <v>1</v>
      </c>
      <c r="K42" s="301">
        <f t="shared" si="4"/>
        <v>1</v>
      </c>
      <c r="L42" s="125">
        <v>1207471.7097502123</v>
      </c>
      <c r="M42" s="132"/>
      <c r="N42" s="30"/>
      <c r="O42" s="30"/>
      <c r="P42" s="30"/>
      <c r="Q42" s="302">
        <f t="shared" si="5"/>
        <v>1207471.7097502123</v>
      </c>
      <c r="R42" s="177">
        <f t="shared" si="6"/>
        <v>1</v>
      </c>
      <c r="S42" s="179" t="str">
        <f t="shared" si="7"/>
        <v/>
      </c>
      <c r="AL42" s="27"/>
      <c r="AM42" s="27"/>
      <c r="AN42" s="27"/>
    </row>
    <row r="43" spans="2:40" ht="30.75" x14ac:dyDescent="0.25">
      <c r="B43" s="299">
        <v>19</v>
      </c>
      <c r="C43" s="300">
        <f t="shared" si="3"/>
        <v>34</v>
      </c>
      <c r="D43" s="416" t="s">
        <v>819</v>
      </c>
      <c r="E43" s="143"/>
      <c r="F43" s="146" t="s">
        <v>125</v>
      </c>
      <c r="G43" s="417" t="s">
        <v>121</v>
      </c>
      <c r="H43" s="418"/>
      <c r="I43" s="36">
        <v>1</v>
      </c>
      <c r="J43" s="36">
        <v>1</v>
      </c>
      <c r="K43" s="301">
        <f t="shared" si="4"/>
        <v>1</v>
      </c>
      <c r="L43" s="125">
        <v>284634.05</v>
      </c>
      <c r="M43" s="132"/>
      <c r="N43" s="30"/>
      <c r="O43" s="30"/>
      <c r="P43" s="30"/>
      <c r="Q43" s="302">
        <f t="shared" si="5"/>
        <v>284634.05</v>
      </c>
      <c r="R43" s="177">
        <f t="shared" si="6"/>
        <v>1</v>
      </c>
      <c r="S43" s="179" t="str">
        <f t="shared" si="7"/>
        <v/>
      </c>
      <c r="AL43" s="27"/>
      <c r="AM43" s="27"/>
      <c r="AN43" s="27"/>
    </row>
    <row r="44" spans="2:40" ht="30.75" x14ac:dyDescent="0.25">
      <c r="B44" s="299">
        <v>20</v>
      </c>
      <c r="C44" s="300">
        <f t="shared" si="3"/>
        <v>34</v>
      </c>
      <c r="D44" s="416" t="s">
        <v>820</v>
      </c>
      <c r="E44" s="143"/>
      <c r="F44" s="146" t="s">
        <v>125</v>
      </c>
      <c r="G44" s="417" t="s">
        <v>121</v>
      </c>
      <c r="H44" s="418"/>
      <c r="I44" s="36">
        <v>1</v>
      </c>
      <c r="J44" s="36">
        <v>1</v>
      </c>
      <c r="K44" s="301">
        <f t="shared" si="4"/>
        <v>1</v>
      </c>
      <c r="L44" s="125">
        <v>612374.01</v>
      </c>
      <c r="M44" s="132"/>
      <c r="N44" s="30"/>
      <c r="O44" s="30"/>
      <c r="P44" s="30">
        <v>963.07000000000016</v>
      </c>
      <c r="Q44" s="302">
        <f t="shared" si="5"/>
        <v>613337.07999999996</v>
      </c>
      <c r="R44" s="177">
        <f t="shared" si="6"/>
        <v>1</v>
      </c>
      <c r="S44" s="179" t="str">
        <f t="shared" si="7"/>
        <v/>
      </c>
      <c r="AL44" s="27"/>
      <c r="AM44" s="27"/>
      <c r="AN44" s="27"/>
    </row>
    <row r="45" spans="2:40" ht="30.75" x14ac:dyDescent="0.25">
      <c r="B45" s="299">
        <v>21</v>
      </c>
      <c r="C45" s="300">
        <f t="shared" si="3"/>
        <v>34</v>
      </c>
      <c r="D45" s="416" t="s">
        <v>821</v>
      </c>
      <c r="E45" s="143"/>
      <c r="F45" s="146" t="s">
        <v>125</v>
      </c>
      <c r="G45" s="417" t="s">
        <v>121</v>
      </c>
      <c r="H45" s="418"/>
      <c r="I45" s="36">
        <v>1</v>
      </c>
      <c r="J45" s="36">
        <v>1</v>
      </c>
      <c r="K45" s="301">
        <f t="shared" si="4"/>
        <v>1</v>
      </c>
      <c r="L45" s="125">
        <v>165082.1</v>
      </c>
      <c r="M45" s="132"/>
      <c r="N45" s="30"/>
      <c r="O45" s="30"/>
      <c r="P45" s="30">
        <v>5050.9000000000005</v>
      </c>
      <c r="Q45" s="302">
        <f t="shared" si="5"/>
        <v>170133</v>
      </c>
      <c r="R45" s="177">
        <f t="shared" si="6"/>
        <v>1</v>
      </c>
      <c r="S45" s="179" t="str">
        <f t="shared" si="7"/>
        <v/>
      </c>
      <c r="AL45" s="27"/>
      <c r="AM45" s="27"/>
      <c r="AN45" s="27"/>
    </row>
    <row r="46" spans="2:40" x14ac:dyDescent="0.25">
      <c r="B46" s="299">
        <v>22</v>
      </c>
      <c r="C46" s="300">
        <f t="shared" si="3"/>
        <v>34</v>
      </c>
      <c r="D46" s="416" t="s">
        <v>822</v>
      </c>
      <c r="E46" s="143"/>
      <c r="F46" s="146" t="s">
        <v>125</v>
      </c>
      <c r="G46" s="417" t="s">
        <v>121</v>
      </c>
      <c r="H46" s="418"/>
      <c r="I46" s="36">
        <v>1</v>
      </c>
      <c r="J46" s="36">
        <v>1</v>
      </c>
      <c r="K46" s="301">
        <f t="shared" si="4"/>
        <v>1</v>
      </c>
      <c r="L46" s="125">
        <v>1616222.7899999998</v>
      </c>
      <c r="M46" s="132">
        <v>40200.03</v>
      </c>
      <c r="N46" s="30"/>
      <c r="O46" s="30"/>
      <c r="P46" s="30">
        <v>522532.70999999996</v>
      </c>
      <c r="Q46" s="302">
        <f t="shared" si="5"/>
        <v>2178955.5299999998</v>
      </c>
      <c r="R46" s="177">
        <f t="shared" si="6"/>
        <v>1</v>
      </c>
      <c r="S46" s="179" t="str">
        <f t="shared" si="7"/>
        <v/>
      </c>
      <c r="AL46" s="27"/>
      <c r="AM46" s="27"/>
      <c r="AN46" s="27"/>
    </row>
    <row r="47" spans="2:40" ht="30.75" x14ac:dyDescent="0.25">
      <c r="B47" s="299">
        <v>23</v>
      </c>
      <c r="C47" s="300">
        <f t="shared" si="3"/>
        <v>34</v>
      </c>
      <c r="D47" s="416" t="s">
        <v>823</v>
      </c>
      <c r="E47" s="143"/>
      <c r="F47" s="146" t="s">
        <v>125</v>
      </c>
      <c r="G47" s="417" t="s">
        <v>121</v>
      </c>
      <c r="H47" s="418"/>
      <c r="I47" s="36">
        <v>1</v>
      </c>
      <c r="J47" s="36">
        <v>1</v>
      </c>
      <c r="K47" s="301">
        <f t="shared" si="4"/>
        <v>1</v>
      </c>
      <c r="L47" s="125">
        <v>146697.83000000002</v>
      </c>
      <c r="M47" s="132"/>
      <c r="N47" s="30"/>
      <c r="O47" s="30"/>
      <c r="P47" s="30"/>
      <c r="Q47" s="302">
        <f t="shared" si="5"/>
        <v>146697.83000000002</v>
      </c>
      <c r="R47" s="177">
        <f t="shared" si="6"/>
        <v>1</v>
      </c>
      <c r="S47" s="179" t="str">
        <f t="shared" si="7"/>
        <v/>
      </c>
      <c r="AL47" s="27"/>
      <c r="AM47" s="27"/>
      <c r="AN47" s="27"/>
    </row>
    <row r="48" spans="2:40" x14ac:dyDescent="0.25">
      <c r="B48" s="299">
        <v>24</v>
      </c>
      <c r="C48" s="300">
        <f t="shared" si="3"/>
        <v>34</v>
      </c>
      <c r="D48" s="416" t="s">
        <v>824</v>
      </c>
      <c r="E48" s="143"/>
      <c r="F48" s="146" t="s">
        <v>125</v>
      </c>
      <c r="G48" s="417" t="s">
        <v>121</v>
      </c>
      <c r="H48" s="418"/>
      <c r="I48" s="36">
        <v>1</v>
      </c>
      <c r="J48" s="36">
        <v>1</v>
      </c>
      <c r="K48" s="301">
        <f t="shared" si="4"/>
        <v>1</v>
      </c>
      <c r="L48" s="125">
        <v>59293.540000000008</v>
      </c>
      <c r="M48" s="132"/>
      <c r="N48" s="30"/>
      <c r="O48" s="30"/>
      <c r="P48" s="30">
        <v>226872.27999999997</v>
      </c>
      <c r="Q48" s="302">
        <f t="shared" si="5"/>
        <v>286165.81999999995</v>
      </c>
      <c r="R48" s="177">
        <f t="shared" si="6"/>
        <v>1</v>
      </c>
      <c r="S48" s="179" t="str">
        <f t="shared" si="7"/>
        <v/>
      </c>
      <c r="AL48" s="27"/>
      <c r="AM48" s="27"/>
      <c r="AN48" s="27"/>
    </row>
    <row r="49" spans="2:40" x14ac:dyDescent="0.25">
      <c r="B49" s="299">
        <v>25</v>
      </c>
      <c r="C49" s="300">
        <f t="shared" si="3"/>
        <v>34</v>
      </c>
      <c r="D49" s="416" t="s">
        <v>825</v>
      </c>
      <c r="E49" s="143"/>
      <c r="F49" s="146" t="s">
        <v>125</v>
      </c>
      <c r="G49" s="417" t="s">
        <v>122</v>
      </c>
      <c r="H49" s="418"/>
      <c r="I49" s="36">
        <v>1</v>
      </c>
      <c r="J49" s="36">
        <v>0.94160583941605847</v>
      </c>
      <c r="K49" s="301">
        <f t="shared" si="4"/>
        <v>0.94160583941605847</v>
      </c>
      <c r="L49" s="125">
        <v>117381.46126136724</v>
      </c>
      <c r="M49" s="132">
        <v>221788.76873863276</v>
      </c>
      <c r="N49" s="30"/>
      <c r="O49" s="30"/>
      <c r="P49" s="30">
        <v>474976.9</v>
      </c>
      <c r="Q49" s="302">
        <f t="shared" si="5"/>
        <v>814147.13</v>
      </c>
      <c r="R49" s="177">
        <f t="shared" si="6"/>
        <v>1</v>
      </c>
      <c r="S49" s="179" t="str">
        <f t="shared" si="7"/>
        <v/>
      </c>
      <c r="AL49" s="27"/>
      <c r="AM49" s="27"/>
      <c r="AN49" s="27"/>
    </row>
    <row r="50" spans="2:40" x14ac:dyDescent="0.25">
      <c r="B50" s="299">
        <v>26</v>
      </c>
      <c r="C50" s="300">
        <f t="shared" si="3"/>
        <v>34</v>
      </c>
      <c r="D50" s="416" t="s">
        <v>826</v>
      </c>
      <c r="E50" s="143"/>
      <c r="F50" s="146" t="s">
        <v>125</v>
      </c>
      <c r="G50" s="417" t="s">
        <v>121</v>
      </c>
      <c r="H50" s="418"/>
      <c r="I50" s="36">
        <v>1</v>
      </c>
      <c r="J50" s="36">
        <v>0</v>
      </c>
      <c r="K50" s="301">
        <f t="shared" si="4"/>
        <v>0</v>
      </c>
      <c r="L50" s="125">
        <v>591331.96</v>
      </c>
      <c r="M50" s="132"/>
      <c r="N50" s="30"/>
      <c r="O50" s="30"/>
      <c r="P50" s="30"/>
      <c r="Q50" s="302">
        <f t="shared" si="5"/>
        <v>591331.96</v>
      </c>
      <c r="R50" s="177">
        <f t="shared" si="6"/>
        <v>1</v>
      </c>
      <c r="S50" s="179" t="str">
        <f t="shared" si="7"/>
        <v/>
      </c>
      <c r="AL50" s="27"/>
      <c r="AM50" s="27"/>
      <c r="AN50" s="27"/>
    </row>
    <row r="51" spans="2:40" ht="45.75" x14ac:dyDescent="0.25">
      <c r="B51" s="299">
        <v>27</v>
      </c>
      <c r="C51" s="300">
        <f t="shared" si="3"/>
        <v>34</v>
      </c>
      <c r="D51" s="416" t="s">
        <v>827</v>
      </c>
      <c r="E51" s="143"/>
      <c r="F51" s="146" t="s">
        <v>125</v>
      </c>
      <c r="G51" s="417" t="s">
        <v>121</v>
      </c>
      <c r="H51" s="418"/>
      <c r="I51" s="36">
        <v>1</v>
      </c>
      <c r="J51" s="36">
        <v>1</v>
      </c>
      <c r="K51" s="301">
        <f t="shared" si="4"/>
        <v>1</v>
      </c>
      <c r="L51" s="125">
        <v>1136032.77</v>
      </c>
      <c r="M51" s="132"/>
      <c r="N51" s="30"/>
      <c r="O51" s="30"/>
      <c r="P51" s="30">
        <v>45009.75</v>
      </c>
      <c r="Q51" s="302">
        <f t="shared" si="5"/>
        <v>1181042.52</v>
      </c>
      <c r="R51" s="177">
        <f t="shared" si="6"/>
        <v>1</v>
      </c>
      <c r="S51" s="179" t="str">
        <f t="shared" si="7"/>
        <v/>
      </c>
      <c r="AL51" s="27"/>
      <c r="AM51" s="27"/>
      <c r="AN51" s="27"/>
    </row>
    <row r="52" spans="2:40" ht="30.75" x14ac:dyDescent="0.25">
      <c r="B52" s="299">
        <v>28</v>
      </c>
      <c r="C52" s="300">
        <f t="shared" si="3"/>
        <v>34</v>
      </c>
      <c r="D52" s="416" t="s">
        <v>828</v>
      </c>
      <c r="E52" s="143"/>
      <c r="F52" s="146" t="s">
        <v>125</v>
      </c>
      <c r="G52" s="417" t="s">
        <v>121</v>
      </c>
      <c r="H52" s="418"/>
      <c r="I52" s="36">
        <v>1</v>
      </c>
      <c r="J52" s="36">
        <v>0.3165</v>
      </c>
      <c r="K52" s="301">
        <f t="shared" si="4"/>
        <v>0.3165</v>
      </c>
      <c r="L52" s="125">
        <v>1407281.2134191005</v>
      </c>
      <c r="M52" s="132"/>
      <c r="N52" s="30"/>
      <c r="O52" s="30"/>
      <c r="P52" s="30"/>
      <c r="Q52" s="302">
        <f t="shared" si="5"/>
        <v>1407281.2134191005</v>
      </c>
      <c r="R52" s="177">
        <f t="shared" si="6"/>
        <v>1</v>
      </c>
      <c r="S52" s="179" t="str">
        <f t="shared" si="7"/>
        <v/>
      </c>
      <c r="AL52" s="27"/>
      <c r="AM52" s="27"/>
      <c r="AN52" s="27"/>
    </row>
    <row r="53" spans="2:40" ht="30.75" x14ac:dyDescent="0.25">
      <c r="B53" s="299">
        <v>29</v>
      </c>
      <c r="C53" s="300">
        <f t="shared" si="3"/>
        <v>34</v>
      </c>
      <c r="D53" s="416" t="s">
        <v>829</v>
      </c>
      <c r="E53" s="143"/>
      <c r="F53" s="146" t="s">
        <v>125</v>
      </c>
      <c r="G53" s="417" t="s">
        <v>121</v>
      </c>
      <c r="H53" s="418"/>
      <c r="I53" s="36">
        <v>1</v>
      </c>
      <c r="J53" s="36">
        <v>0.3165</v>
      </c>
      <c r="K53" s="301">
        <f t="shared" si="4"/>
        <v>0.3165</v>
      </c>
      <c r="L53" s="125">
        <v>52020</v>
      </c>
      <c r="M53" s="132"/>
      <c r="N53" s="30"/>
      <c r="O53" s="30"/>
      <c r="P53" s="30"/>
      <c r="Q53" s="302">
        <f t="shared" si="5"/>
        <v>52020</v>
      </c>
      <c r="R53" s="177">
        <f t="shared" si="6"/>
        <v>1</v>
      </c>
      <c r="S53" s="179" t="str">
        <f t="shared" si="7"/>
        <v/>
      </c>
      <c r="AL53" s="27"/>
      <c r="AM53" s="27"/>
      <c r="AN53" s="27"/>
    </row>
    <row r="54" spans="2:40" ht="30.75" x14ac:dyDescent="0.25">
      <c r="B54" s="299">
        <v>30</v>
      </c>
      <c r="C54" s="300">
        <f t="shared" si="3"/>
        <v>34</v>
      </c>
      <c r="D54" s="416" t="s">
        <v>797</v>
      </c>
      <c r="E54" s="143"/>
      <c r="F54" s="146" t="s">
        <v>125</v>
      </c>
      <c r="G54" s="417" t="s">
        <v>121</v>
      </c>
      <c r="H54" s="418"/>
      <c r="I54" s="36">
        <v>1</v>
      </c>
      <c r="J54" s="36"/>
      <c r="K54" s="301">
        <f t="shared" si="4"/>
        <v>0</v>
      </c>
      <c r="L54" s="125"/>
      <c r="M54" s="132"/>
      <c r="N54" s="30"/>
      <c r="O54" s="30"/>
      <c r="P54" s="30"/>
      <c r="Q54" s="302">
        <f t="shared" si="5"/>
        <v>0</v>
      </c>
      <c r="R54" s="177">
        <f t="shared" si="6"/>
        <v>1</v>
      </c>
      <c r="S54" s="179" t="str">
        <f t="shared" si="7"/>
        <v/>
      </c>
      <c r="AL54" s="27"/>
      <c r="AM54" s="27"/>
      <c r="AN54" s="27"/>
    </row>
    <row r="55" spans="2:40" x14ac:dyDescent="0.25">
      <c r="B55" s="299">
        <v>31</v>
      </c>
      <c r="C55" s="300" t="str">
        <f t="shared" si="3"/>
        <v/>
      </c>
      <c r="D55" s="416"/>
      <c r="E55" s="143"/>
      <c r="F55" s="146"/>
      <c r="G55" s="147"/>
      <c r="H55" s="33"/>
      <c r="I55" s="36"/>
      <c r="J55" s="36"/>
      <c r="K55" s="301" t="str">
        <f t="shared" si="4"/>
        <v/>
      </c>
      <c r="L55" s="125"/>
      <c r="M55" s="132"/>
      <c r="N55" s="30"/>
      <c r="O55" s="30"/>
      <c r="P55" s="30"/>
      <c r="Q55" s="302">
        <f t="shared" si="5"/>
        <v>0</v>
      </c>
      <c r="R55" s="177" t="str">
        <f t="shared" si="6"/>
        <v/>
      </c>
      <c r="S55" s="179" t="str">
        <f t="shared" si="7"/>
        <v/>
      </c>
      <c r="AL55" s="27"/>
      <c r="AM55" s="27"/>
      <c r="AN55" s="27"/>
    </row>
    <row r="56" spans="2:40" x14ac:dyDescent="0.25">
      <c r="B56" s="299">
        <v>32</v>
      </c>
      <c r="C56" s="300" t="str">
        <f t="shared" si="3"/>
        <v/>
      </c>
      <c r="D56" s="143"/>
      <c r="E56" s="143"/>
      <c r="F56" s="146"/>
      <c r="G56" s="147"/>
      <c r="H56" s="33"/>
      <c r="I56" s="36"/>
      <c r="J56" s="36"/>
      <c r="K56" s="301" t="str">
        <f t="shared" si="4"/>
        <v/>
      </c>
      <c r="L56" s="125"/>
      <c r="M56" s="132"/>
      <c r="N56" s="30"/>
      <c r="O56" s="30"/>
      <c r="P56" s="30"/>
      <c r="Q56" s="302">
        <f t="shared" si="5"/>
        <v>0</v>
      </c>
      <c r="R56" s="177" t="str">
        <f t="shared" si="6"/>
        <v/>
      </c>
      <c r="S56" s="179" t="str">
        <f t="shared" si="7"/>
        <v/>
      </c>
      <c r="AL56" s="27"/>
      <c r="AM56" s="27"/>
      <c r="AN56" s="27"/>
    </row>
    <row r="57" spans="2:40" x14ac:dyDescent="0.25">
      <c r="B57" s="299">
        <v>33</v>
      </c>
      <c r="C57" s="300" t="str">
        <f t="shared" si="3"/>
        <v/>
      </c>
      <c r="D57" s="143"/>
      <c r="E57" s="143"/>
      <c r="F57" s="146"/>
      <c r="G57" s="147"/>
      <c r="H57" s="33"/>
      <c r="I57" s="36"/>
      <c r="J57" s="36"/>
      <c r="K57" s="301" t="str">
        <f t="shared" si="4"/>
        <v/>
      </c>
      <c r="L57" s="125"/>
      <c r="M57" s="132"/>
      <c r="N57" s="30"/>
      <c r="O57" s="30"/>
      <c r="P57" s="30"/>
      <c r="Q57" s="302">
        <f t="shared" si="5"/>
        <v>0</v>
      </c>
      <c r="R57" s="177" t="str">
        <f t="shared" si="6"/>
        <v/>
      </c>
      <c r="S57" s="179" t="str">
        <f t="shared" si="7"/>
        <v/>
      </c>
      <c r="AL57" s="27"/>
      <c r="AM57" s="27"/>
      <c r="AN57" s="27"/>
    </row>
    <row r="58" spans="2:40" x14ac:dyDescent="0.25">
      <c r="B58" s="299">
        <v>34</v>
      </c>
      <c r="C58" s="300" t="str">
        <f t="shared" si="3"/>
        <v/>
      </c>
      <c r="D58" s="143"/>
      <c r="E58" s="143"/>
      <c r="F58" s="146"/>
      <c r="G58" s="147"/>
      <c r="H58" s="33"/>
      <c r="I58" s="36"/>
      <c r="J58" s="36"/>
      <c r="K58" s="301" t="str">
        <f t="shared" si="4"/>
        <v/>
      </c>
      <c r="L58" s="125"/>
      <c r="M58" s="132"/>
      <c r="N58" s="30"/>
      <c r="O58" s="30"/>
      <c r="P58" s="30"/>
      <c r="Q58" s="302">
        <f t="shared" si="5"/>
        <v>0</v>
      </c>
      <c r="R58" s="177" t="str">
        <f t="shared" si="6"/>
        <v/>
      </c>
      <c r="S58" s="179" t="str">
        <f t="shared" si="7"/>
        <v/>
      </c>
      <c r="AL58" s="27"/>
      <c r="AM58" s="27"/>
      <c r="AN58" s="27"/>
    </row>
    <row r="59" spans="2:40" x14ac:dyDescent="0.25">
      <c r="B59" s="299">
        <v>35</v>
      </c>
      <c r="C59" s="300" t="str">
        <f t="shared" si="3"/>
        <v/>
      </c>
      <c r="D59" s="143"/>
      <c r="E59" s="143"/>
      <c r="F59" s="146"/>
      <c r="G59" s="147"/>
      <c r="H59" s="33"/>
      <c r="I59" s="36"/>
      <c r="J59" s="36"/>
      <c r="K59" s="301" t="str">
        <f t="shared" si="4"/>
        <v/>
      </c>
      <c r="L59" s="125"/>
      <c r="M59" s="132"/>
      <c r="N59" s="30"/>
      <c r="O59" s="30"/>
      <c r="P59" s="30"/>
      <c r="Q59" s="302">
        <f t="shared" si="5"/>
        <v>0</v>
      </c>
      <c r="R59" s="177" t="str">
        <f t="shared" si="6"/>
        <v/>
      </c>
      <c r="S59" s="179" t="str">
        <f t="shared" si="7"/>
        <v/>
      </c>
      <c r="AL59" s="27"/>
      <c r="AM59" s="27"/>
      <c r="AN59" s="27"/>
    </row>
    <row r="60" spans="2:40" x14ac:dyDescent="0.25">
      <c r="B60" s="299">
        <v>36</v>
      </c>
      <c r="C60" s="300" t="str">
        <f t="shared" si="3"/>
        <v/>
      </c>
      <c r="D60" s="143"/>
      <c r="E60" s="143"/>
      <c r="F60" s="146"/>
      <c r="G60" s="147"/>
      <c r="H60" s="33"/>
      <c r="I60" s="36"/>
      <c r="J60" s="36"/>
      <c r="K60" s="301" t="str">
        <f t="shared" si="4"/>
        <v/>
      </c>
      <c r="L60" s="125"/>
      <c r="M60" s="132"/>
      <c r="N60" s="30"/>
      <c r="O60" s="30"/>
      <c r="P60" s="30"/>
      <c r="Q60" s="302">
        <f t="shared" si="5"/>
        <v>0</v>
      </c>
      <c r="R60" s="177" t="str">
        <f t="shared" si="6"/>
        <v/>
      </c>
      <c r="S60" s="179" t="str">
        <f t="shared" si="7"/>
        <v/>
      </c>
      <c r="AL60" s="27"/>
      <c r="AM60" s="27"/>
      <c r="AN60" s="27"/>
    </row>
    <row r="61" spans="2:40" x14ac:dyDescent="0.25">
      <c r="B61" s="299">
        <v>37</v>
      </c>
      <c r="C61" s="300" t="str">
        <f t="shared" si="3"/>
        <v/>
      </c>
      <c r="D61" s="143"/>
      <c r="E61" s="143"/>
      <c r="F61" s="146"/>
      <c r="G61" s="147"/>
      <c r="H61" s="33"/>
      <c r="I61" s="36"/>
      <c r="J61" s="36"/>
      <c r="K61" s="301" t="str">
        <f t="shared" si="4"/>
        <v/>
      </c>
      <c r="L61" s="125"/>
      <c r="M61" s="132"/>
      <c r="N61" s="30"/>
      <c r="O61" s="30"/>
      <c r="P61" s="30"/>
      <c r="Q61" s="302">
        <f t="shared" si="5"/>
        <v>0</v>
      </c>
      <c r="R61" s="177" t="str">
        <f t="shared" si="6"/>
        <v/>
      </c>
      <c r="S61" s="179" t="str">
        <f t="shared" si="7"/>
        <v/>
      </c>
      <c r="AL61" s="27"/>
      <c r="AM61" s="27"/>
      <c r="AN61" s="27"/>
    </row>
    <row r="62" spans="2:40" x14ac:dyDescent="0.25">
      <c r="B62" s="299">
        <v>38</v>
      </c>
      <c r="C62" s="300" t="str">
        <f t="shared" si="3"/>
        <v/>
      </c>
      <c r="D62" s="143"/>
      <c r="E62" s="143"/>
      <c r="F62" s="146"/>
      <c r="G62" s="147"/>
      <c r="H62" s="33"/>
      <c r="I62" s="36"/>
      <c r="J62" s="36"/>
      <c r="K62" s="301" t="str">
        <f t="shared" si="4"/>
        <v/>
      </c>
      <c r="L62" s="125"/>
      <c r="M62" s="132"/>
      <c r="N62" s="30"/>
      <c r="O62" s="30"/>
      <c r="P62" s="30"/>
      <c r="Q62" s="302">
        <f t="shared" si="5"/>
        <v>0</v>
      </c>
      <c r="R62" s="177" t="str">
        <f t="shared" si="6"/>
        <v/>
      </c>
      <c r="S62" s="179" t="str">
        <f t="shared" si="7"/>
        <v/>
      </c>
      <c r="AL62" s="27"/>
      <c r="AM62" s="27"/>
      <c r="AN62" s="27"/>
    </row>
    <row r="63" spans="2:40" x14ac:dyDescent="0.25">
      <c r="B63" s="299">
        <v>39</v>
      </c>
      <c r="C63" s="300" t="str">
        <f t="shared" si="3"/>
        <v/>
      </c>
      <c r="D63" s="143"/>
      <c r="E63" s="143"/>
      <c r="F63" s="146"/>
      <c r="G63" s="147"/>
      <c r="H63" s="33"/>
      <c r="I63" s="36"/>
      <c r="J63" s="36"/>
      <c r="K63" s="301" t="str">
        <f t="shared" si="4"/>
        <v/>
      </c>
      <c r="L63" s="125"/>
      <c r="M63" s="132"/>
      <c r="N63" s="30"/>
      <c r="O63" s="30"/>
      <c r="P63" s="30"/>
      <c r="Q63" s="302">
        <f t="shared" si="5"/>
        <v>0</v>
      </c>
      <c r="R63" s="177" t="str">
        <f t="shared" si="6"/>
        <v/>
      </c>
      <c r="S63" s="179" t="str">
        <f t="shared" si="7"/>
        <v/>
      </c>
      <c r="AL63" s="27"/>
      <c r="AM63" s="27"/>
      <c r="AN63" s="27"/>
    </row>
    <row r="64" spans="2:40" x14ac:dyDescent="0.25">
      <c r="B64" s="299">
        <v>40</v>
      </c>
      <c r="C64" s="300" t="str">
        <f t="shared" si="3"/>
        <v/>
      </c>
      <c r="D64" s="143"/>
      <c r="E64" s="143"/>
      <c r="F64" s="146"/>
      <c r="G64" s="147"/>
      <c r="H64" s="33"/>
      <c r="I64" s="36"/>
      <c r="J64" s="36"/>
      <c r="K64" s="301" t="str">
        <f t="shared" si="4"/>
        <v/>
      </c>
      <c r="L64" s="125"/>
      <c r="M64" s="132"/>
      <c r="N64" s="30"/>
      <c r="O64" s="30"/>
      <c r="P64" s="30"/>
      <c r="Q64" s="302">
        <f t="shared" si="5"/>
        <v>0</v>
      </c>
      <c r="R64" s="177" t="str">
        <f t="shared" si="6"/>
        <v/>
      </c>
      <c r="S64" s="179" t="str">
        <f t="shared" si="7"/>
        <v/>
      </c>
      <c r="AL64" s="27"/>
      <c r="AM64" s="27"/>
      <c r="AN64" s="27"/>
    </row>
    <row r="65" spans="2:40" x14ac:dyDescent="0.25">
      <c r="B65" s="299">
        <v>41</v>
      </c>
      <c r="C65" s="300" t="str">
        <f t="shared" si="3"/>
        <v/>
      </c>
      <c r="D65" s="143"/>
      <c r="E65" s="143"/>
      <c r="F65" s="146"/>
      <c r="G65" s="147"/>
      <c r="H65" s="33"/>
      <c r="I65" s="36"/>
      <c r="J65" s="36"/>
      <c r="K65" s="301" t="str">
        <f t="shared" si="4"/>
        <v/>
      </c>
      <c r="L65" s="125"/>
      <c r="M65" s="132"/>
      <c r="N65" s="30"/>
      <c r="O65" s="30"/>
      <c r="P65" s="30"/>
      <c r="Q65" s="302">
        <f t="shared" si="5"/>
        <v>0</v>
      </c>
      <c r="R65" s="177" t="str">
        <f t="shared" si="6"/>
        <v/>
      </c>
      <c r="S65" s="179" t="str">
        <f t="shared" si="7"/>
        <v/>
      </c>
      <c r="AL65" s="27"/>
      <c r="AM65" s="27"/>
      <c r="AN65" s="27"/>
    </row>
    <row r="66" spans="2:40" x14ac:dyDescent="0.25">
      <c r="B66" s="299">
        <v>42</v>
      </c>
      <c r="C66" s="300" t="str">
        <f t="shared" ref="C66:C97" si="8">IF(AND(NOT(COUNTA(D66:J66)),(NOT(COUNTA(L66:P66)))),"",VLOOKUP($D$9,Info_County_Code,2,FALSE))</f>
        <v/>
      </c>
      <c r="D66" s="143"/>
      <c r="E66" s="143"/>
      <c r="F66" s="146"/>
      <c r="G66" s="147"/>
      <c r="H66" s="33"/>
      <c r="I66" s="36"/>
      <c r="J66" s="36"/>
      <c r="K66" s="301" t="str">
        <f t="shared" si="4"/>
        <v/>
      </c>
      <c r="L66" s="125"/>
      <c r="M66" s="132"/>
      <c r="N66" s="30"/>
      <c r="O66" s="30"/>
      <c r="P66" s="30"/>
      <c r="Q66" s="302">
        <f t="shared" si="5"/>
        <v>0</v>
      </c>
      <c r="R66" s="177" t="str">
        <f t="shared" si="6"/>
        <v/>
      </c>
      <c r="S66" s="179" t="str">
        <f t="shared" si="7"/>
        <v/>
      </c>
      <c r="AL66" s="27"/>
      <c r="AM66" s="27"/>
      <c r="AN66" s="27"/>
    </row>
    <row r="67" spans="2:40" x14ac:dyDescent="0.25">
      <c r="B67" s="299">
        <v>43</v>
      </c>
      <c r="C67" s="300" t="str">
        <f t="shared" si="8"/>
        <v/>
      </c>
      <c r="D67" s="143"/>
      <c r="E67" s="143"/>
      <c r="F67" s="146"/>
      <c r="G67" s="147"/>
      <c r="H67" s="33"/>
      <c r="I67" s="36"/>
      <c r="J67" s="36"/>
      <c r="K67" s="301" t="str">
        <f t="shared" si="4"/>
        <v/>
      </c>
      <c r="L67" s="125"/>
      <c r="M67" s="132"/>
      <c r="N67" s="30"/>
      <c r="O67" s="30"/>
      <c r="P67" s="30"/>
      <c r="Q67" s="302">
        <f t="shared" si="5"/>
        <v>0</v>
      </c>
      <c r="R67" s="177" t="str">
        <f t="shared" si="6"/>
        <v/>
      </c>
      <c r="S67" s="179" t="str">
        <f t="shared" si="7"/>
        <v/>
      </c>
      <c r="AL67" s="27"/>
      <c r="AM67" s="27"/>
      <c r="AN67" s="27"/>
    </row>
    <row r="68" spans="2:40" x14ac:dyDescent="0.25">
      <c r="B68" s="299">
        <v>44</v>
      </c>
      <c r="C68" s="300" t="str">
        <f t="shared" si="8"/>
        <v/>
      </c>
      <c r="D68" s="143"/>
      <c r="E68" s="143"/>
      <c r="F68" s="146"/>
      <c r="G68" s="147"/>
      <c r="H68" s="33"/>
      <c r="I68" s="36"/>
      <c r="J68" s="36"/>
      <c r="K68" s="301" t="str">
        <f t="shared" si="4"/>
        <v/>
      </c>
      <c r="L68" s="125"/>
      <c r="M68" s="132"/>
      <c r="N68" s="30"/>
      <c r="O68" s="30"/>
      <c r="P68" s="30"/>
      <c r="Q68" s="302">
        <f t="shared" si="5"/>
        <v>0</v>
      </c>
      <c r="R68" s="177" t="str">
        <f t="shared" si="6"/>
        <v/>
      </c>
      <c r="S68" s="179" t="str">
        <f t="shared" si="7"/>
        <v/>
      </c>
      <c r="AL68" s="27"/>
      <c r="AM68" s="27"/>
      <c r="AN68" s="27"/>
    </row>
    <row r="69" spans="2:40" x14ac:dyDescent="0.25">
      <c r="B69" s="299">
        <v>45</v>
      </c>
      <c r="C69" s="300" t="str">
        <f t="shared" si="8"/>
        <v/>
      </c>
      <c r="D69" s="143"/>
      <c r="E69" s="143"/>
      <c r="F69" s="146"/>
      <c r="G69" s="147"/>
      <c r="H69" s="33"/>
      <c r="I69" s="36"/>
      <c r="J69" s="36"/>
      <c r="K69" s="301" t="str">
        <f t="shared" si="4"/>
        <v/>
      </c>
      <c r="L69" s="125"/>
      <c r="M69" s="132"/>
      <c r="N69" s="30"/>
      <c r="O69" s="30"/>
      <c r="P69" s="30"/>
      <c r="Q69" s="302">
        <f t="shared" si="5"/>
        <v>0</v>
      </c>
      <c r="R69" s="177" t="str">
        <f t="shared" si="6"/>
        <v/>
      </c>
      <c r="S69" s="179" t="str">
        <f t="shared" si="7"/>
        <v/>
      </c>
      <c r="AL69" s="27"/>
      <c r="AM69" s="27"/>
      <c r="AN69" s="27"/>
    </row>
    <row r="70" spans="2:40" x14ac:dyDescent="0.25">
      <c r="B70" s="299">
        <v>46</v>
      </c>
      <c r="C70" s="300" t="str">
        <f t="shared" si="8"/>
        <v/>
      </c>
      <c r="D70" s="143"/>
      <c r="E70" s="143"/>
      <c r="F70" s="146"/>
      <c r="G70" s="147"/>
      <c r="H70" s="33"/>
      <c r="I70" s="36"/>
      <c r="J70" s="36"/>
      <c r="K70" s="301" t="str">
        <f t="shared" si="4"/>
        <v/>
      </c>
      <c r="L70" s="125"/>
      <c r="M70" s="132"/>
      <c r="N70" s="30"/>
      <c r="O70" s="30"/>
      <c r="P70" s="30"/>
      <c r="Q70" s="302">
        <f t="shared" si="5"/>
        <v>0</v>
      </c>
      <c r="R70" s="177" t="str">
        <f t="shared" si="6"/>
        <v/>
      </c>
      <c r="S70" s="179" t="str">
        <f t="shared" si="7"/>
        <v/>
      </c>
      <c r="AL70" s="27"/>
      <c r="AM70" s="27"/>
      <c r="AN70" s="27"/>
    </row>
    <row r="71" spans="2:40" x14ac:dyDescent="0.25">
      <c r="B71" s="299">
        <v>47</v>
      </c>
      <c r="C71" s="300" t="str">
        <f t="shared" si="8"/>
        <v/>
      </c>
      <c r="D71" s="143"/>
      <c r="E71" s="143"/>
      <c r="F71" s="146"/>
      <c r="G71" s="147"/>
      <c r="H71" s="33"/>
      <c r="I71" s="36"/>
      <c r="J71" s="36"/>
      <c r="K71" s="301" t="str">
        <f t="shared" si="4"/>
        <v/>
      </c>
      <c r="L71" s="125"/>
      <c r="M71" s="132"/>
      <c r="N71" s="30"/>
      <c r="O71" s="30"/>
      <c r="P71" s="30"/>
      <c r="Q71" s="302">
        <f t="shared" si="5"/>
        <v>0</v>
      </c>
      <c r="R71" s="177" t="str">
        <f t="shared" si="6"/>
        <v/>
      </c>
      <c r="S71" s="179" t="str">
        <f t="shared" si="7"/>
        <v/>
      </c>
      <c r="AL71" s="27"/>
      <c r="AM71" s="27"/>
      <c r="AN71" s="27"/>
    </row>
    <row r="72" spans="2:40" x14ac:dyDescent="0.25">
      <c r="B72" s="299">
        <v>48</v>
      </c>
      <c r="C72" s="300" t="str">
        <f t="shared" si="8"/>
        <v/>
      </c>
      <c r="D72" s="143"/>
      <c r="E72" s="143"/>
      <c r="F72" s="146"/>
      <c r="G72" s="147"/>
      <c r="H72" s="33"/>
      <c r="I72" s="36"/>
      <c r="J72" s="36"/>
      <c r="K72" s="301" t="str">
        <f t="shared" si="4"/>
        <v/>
      </c>
      <c r="L72" s="125"/>
      <c r="M72" s="132"/>
      <c r="N72" s="30"/>
      <c r="O72" s="30"/>
      <c r="P72" s="30"/>
      <c r="Q72" s="302">
        <f t="shared" si="5"/>
        <v>0</v>
      </c>
      <c r="R72" s="177" t="str">
        <f t="shared" si="6"/>
        <v/>
      </c>
      <c r="S72" s="179" t="str">
        <f t="shared" si="7"/>
        <v/>
      </c>
      <c r="AL72" s="27"/>
      <c r="AM72" s="27"/>
      <c r="AN72" s="27"/>
    </row>
    <row r="73" spans="2:40" x14ac:dyDescent="0.25">
      <c r="B73" s="299">
        <v>49</v>
      </c>
      <c r="C73" s="300" t="str">
        <f t="shared" si="8"/>
        <v/>
      </c>
      <c r="D73" s="143"/>
      <c r="E73" s="143"/>
      <c r="F73" s="146"/>
      <c r="G73" s="147"/>
      <c r="H73" s="33"/>
      <c r="I73" s="36"/>
      <c r="J73" s="36"/>
      <c r="K73" s="301" t="str">
        <f t="shared" si="4"/>
        <v/>
      </c>
      <c r="L73" s="125"/>
      <c r="M73" s="132"/>
      <c r="N73" s="30"/>
      <c r="O73" s="30"/>
      <c r="P73" s="30"/>
      <c r="Q73" s="302">
        <f t="shared" si="5"/>
        <v>0</v>
      </c>
      <c r="R73" s="177" t="str">
        <f t="shared" si="6"/>
        <v/>
      </c>
      <c r="S73" s="179" t="str">
        <f t="shared" si="7"/>
        <v/>
      </c>
      <c r="AL73" s="27"/>
      <c r="AM73" s="27"/>
      <c r="AN73" s="27"/>
    </row>
    <row r="74" spans="2:40" x14ac:dyDescent="0.25">
      <c r="B74" s="299">
        <v>50</v>
      </c>
      <c r="C74" s="300" t="str">
        <f t="shared" si="8"/>
        <v/>
      </c>
      <c r="D74" s="143"/>
      <c r="E74" s="143"/>
      <c r="F74" s="146"/>
      <c r="G74" s="147"/>
      <c r="H74" s="33"/>
      <c r="I74" s="36"/>
      <c r="J74" s="36"/>
      <c r="K74" s="301" t="str">
        <f t="shared" si="4"/>
        <v/>
      </c>
      <c r="L74" s="125"/>
      <c r="M74" s="132"/>
      <c r="N74" s="30"/>
      <c r="O74" s="30"/>
      <c r="P74" s="30"/>
      <c r="Q74" s="302">
        <f t="shared" si="5"/>
        <v>0</v>
      </c>
      <c r="R74" s="177" t="str">
        <f t="shared" si="6"/>
        <v/>
      </c>
      <c r="S74" s="179" t="str">
        <f t="shared" si="7"/>
        <v/>
      </c>
      <c r="AL74" s="27"/>
      <c r="AM74" s="27"/>
      <c r="AN74" s="27"/>
    </row>
    <row r="75" spans="2:40" x14ac:dyDescent="0.25">
      <c r="B75" s="299">
        <v>51</v>
      </c>
      <c r="C75" s="300" t="str">
        <f t="shared" si="8"/>
        <v/>
      </c>
      <c r="D75" s="143"/>
      <c r="E75" s="143"/>
      <c r="F75" s="146"/>
      <c r="G75" s="147"/>
      <c r="H75" s="33"/>
      <c r="I75" s="36"/>
      <c r="J75" s="36"/>
      <c r="K75" s="301" t="str">
        <f t="shared" si="4"/>
        <v/>
      </c>
      <c r="L75" s="125"/>
      <c r="M75" s="132"/>
      <c r="N75" s="30"/>
      <c r="O75" s="30"/>
      <c r="P75" s="30"/>
      <c r="Q75" s="302">
        <f t="shared" si="5"/>
        <v>0</v>
      </c>
      <c r="R75" s="177" t="str">
        <f t="shared" si="6"/>
        <v/>
      </c>
      <c r="S75" s="179" t="str">
        <f t="shared" si="7"/>
        <v/>
      </c>
      <c r="AL75" s="27"/>
      <c r="AM75" s="27"/>
      <c r="AN75" s="27"/>
    </row>
    <row r="76" spans="2:40" x14ac:dyDescent="0.25">
      <c r="B76" s="299">
        <v>52</v>
      </c>
      <c r="C76" s="300" t="str">
        <f t="shared" si="8"/>
        <v/>
      </c>
      <c r="D76" s="143"/>
      <c r="E76" s="143"/>
      <c r="F76" s="146"/>
      <c r="G76" s="147"/>
      <c r="H76" s="33"/>
      <c r="I76" s="36"/>
      <c r="J76" s="36"/>
      <c r="K76" s="301" t="str">
        <f t="shared" si="4"/>
        <v/>
      </c>
      <c r="L76" s="125"/>
      <c r="M76" s="132"/>
      <c r="N76" s="30"/>
      <c r="O76" s="30"/>
      <c r="P76" s="30"/>
      <c r="Q76" s="302">
        <f t="shared" si="5"/>
        <v>0</v>
      </c>
      <c r="R76" s="177" t="str">
        <f t="shared" si="6"/>
        <v/>
      </c>
      <c r="S76" s="179" t="str">
        <f t="shared" si="7"/>
        <v/>
      </c>
      <c r="AL76" s="27"/>
      <c r="AM76" s="27"/>
      <c r="AN76" s="27"/>
    </row>
    <row r="77" spans="2:40" x14ac:dyDescent="0.25">
      <c r="B77" s="299">
        <v>53</v>
      </c>
      <c r="C77" s="300" t="str">
        <f t="shared" si="8"/>
        <v/>
      </c>
      <c r="D77" s="143"/>
      <c r="E77" s="143"/>
      <c r="F77" s="146"/>
      <c r="G77" s="147"/>
      <c r="H77" s="33"/>
      <c r="I77" s="36"/>
      <c r="J77" s="36"/>
      <c r="K77" s="301" t="str">
        <f t="shared" si="4"/>
        <v/>
      </c>
      <c r="L77" s="125"/>
      <c r="M77" s="132"/>
      <c r="N77" s="30"/>
      <c r="O77" s="30"/>
      <c r="P77" s="30"/>
      <c r="Q77" s="302">
        <f t="shared" si="5"/>
        <v>0</v>
      </c>
      <c r="R77" s="177" t="str">
        <f t="shared" si="6"/>
        <v/>
      </c>
      <c r="S77" s="179" t="str">
        <f t="shared" si="7"/>
        <v/>
      </c>
      <c r="AL77" s="27"/>
      <c r="AM77" s="27"/>
      <c r="AN77" s="27"/>
    </row>
    <row r="78" spans="2:40" x14ac:dyDescent="0.25">
      <c r="B78" s="299">
        <v>54</v>
      </c>
      <c r="C78" s="300" t="str">
        <f t="shared" si="8"/>
        <v/>
      </c>
      <c r="D78" s="143"/>
      <c r="E78" s="143"/>
      <c r="F78" s="146"/>
      <c r="G78" s="147"/>
      <c r="H78" s="33"/>
      <c r="I78" s="36"/>
      <c r="J78" s="36"/>
      <c r="K78" s="301" t="str">
        <f t="shared" si="4"/>
        <v/>
      </c>
      <c r="L78" s="125"/>
      <c r="M78" s="132"/>
      <c r="N78" s="30"/>
      <c r="O78" s="30"/>
      <c r="P78" s="30"/>
      <c r="Q78" s="302">
        <f t="shared" si="5"/>
        <v>0</v>
      </c>
      <c r="R78" s="177" t="str">
        <f t="shared" si="6"/>
        <v/>
      </c>
      <c r="S78" s="179" t="str">
        <f t="shared" si="7"/>
        <v/>
      </c>
      <c r="AL78" s="27"/>
      <c r="AM78" s="27"/>
      <c r="AN78" s="27"/>
    </row>
    <row r="79" spans="2:40" x14ac:dyDescent="0.25">
      <c r="B79" s="299">
        <v>55</v>
      </c>
      <c r="C79" s="300" t="str">
        <f t="shared" si="8"/>
        <v/>
      </c>
      <c r="D79" s="143"/>
      <c r="E79" s="143"/>
      <c r="F79" s="146"/>
      <c r="G79" s="147"/>
      <c r="H79" s="33"/>
      <c r="I79" s="36"/>
      <c r="J79" s="36"/>
      <c r="K79" s="301" t="str">
        <f t="shared" si="4"/>
        <v/>
      </c>
      <c r="L79" s="125"/>
      <c r="M79" s="132"/>
      <c r="N79" s="30"/>
      <c r="O79" s="30"/>
      <c r="P79" s="30"/>
      <c r="Q79" s="302">
        <f t="shared" si="5"/>
        <v>0</v>
      </c>
      <c r="R79" s="177" t="str">
        <f t="shared" si="6"/>
        <v/>
      </c>
      <c r="S79" s="179" t="str">
        <f t="shared" si="7"/>
        <v/>
      </c>
      <c r="AL79" s="27"/>
      <c r="AM79" s="27"/>
      <c r="AN79" s="27"/>
    </row>
    <row r="80" spans="2:40" x14ac:dyDescent="0.25">
      <c r="B80" s="299">
        <v>56</v>
      </c>
      <c r="C80" s="300" t="str">
        <f t="shared" si="8"/>
        <v/>
      </c>
      <c r="D80" s="143"/>
      <c r="E80" s="143"/>
      <c r="F80" s="146"/>
      <c r="G80" s="147"/>
      <c r="H80" s="33"/>
      <c r="I80" s="36"/>
      <c r="J80" s="36"/>
      <c r="K80" s="301" t="str">
        <f t="shared" si="4"/>
        <v/>
      </c>
      <c r="L80" s="125"/>
      <c r="M80" s="132"/>
      <c r="N80" s="30"/>
      <c r="O80" s="30"/>
      <c r="P80" s="30"/>
      <c r="Q80" s="302">
        <f t="shared" si="5"/>
        <v>0</v>
      </c>
      <c r="R80" s="177" t="str">
        <f t="shared" si="6"/>
        <v/>
      </c>
      <c r="S80" s="179" t="str">
        <f t="shared" si="7"/>
        <v/>
      </c>
      <c r="AL80" s="27"/>
      <c r="AM80" s="27"/>
      <c r="AN80" s="27"/>
    </row>
    <row r="81" spans="2:40" x14ac:dyDescent="0.25">
      <c r="B81" s="299">
        <v>57</v>
      </c>
      <c r="C81" s="300" t="str">
        <f t="shared" si="8"/>
        <v/>
      </c>
      <c r="D81" s="143"/>
      <c r="E81" s="143"/>
      <c r="F81" s="146"/>
      <c r="G81" s="147"/>
      <c r="H81" s="33"/>
      <c r="I81" s="36"/>
      <c r="J81" s="36"/>
      <c r="K81" s="301" t="str">
        <f t="shared" si="4"/>
        <v/>
      </c>
      <c r="L81" s="125"/>
      <c r="M81" s="132"/>
      <c r="N81" s="30"/>
      <c r="O81" s="30"/>
      <c r="P81" s="30"/>
      <c r="Q81" s="302">
        <f t="shared" si="5"/>
        <v>0</v>
      </c>
      <c r="R81" s="177" t="str">
        <f t="shared" si="6"/>
        <v/>
      </c>
      <c r="S81" s="179" t="str">
        <f t="shared" si="7"/>
        <v/>
      </c>
      <c r="AL81" s="27"/>
      <c r="AM81" s="27"/>
      <c r="AN81" s="27"/>
    </row>
    <row r="82" spans="2:40" x14ac:dyDescent="0.25">
      <c r="B82" s="299">
        <v>58</v>
      </c>
      <c r="C82" s="300" t="str">
        <f t="shared" si="8"/>
        <v/>
      </c>
      <c r="D82" s="143"/>
      <c r="E82" s="143"/>
      <c r="F82" s="146"/>
      <c r="G82" s="147"/>
      <c r="H82" s="33"/>
      <c r="I82" s="36"/>
      <c r="J82" s="36"/>
      <c r="K82" s="301" t="str">
        <f t="shared" si="4"/>
        <v/>
      </c>
      <c r="L82" s="125"/>
      <c r="M82" s="132"/>
      <c r="N82" s="30"/>
      <c r="O82" s="30"/>
      <c r="P82" s="30"/>
      <c r="Q82" s="302">
        <f t="shared" si="5"/>
        <v>0</v>
      </c>
      <c r="R82" s="177" t="str">
        <f t="shared" si="6"/>
        <v/>
      </c>
      <c r="S82" s="179" t="str">
        <f t="shared" si="7"/>
        <v/>
      </c>
      <c r="AL82" s="27"/>
      <c r="AM82" s="27"/>
      <c r="AN82" s="27"/>
    </row>
    <row r="83" spans="2:40" x14ac:dyDescent="0.25">
      <c r="B83" s="299">
        <v>59</v>
      </c>
      <c r="C83" s="300" t="str">
        <f t="shared" si="8"/>
        <v/>
      </c>
      <c r="D83" s="143"/>
      <c r="E83" s="143"/>
      <c r="F83" s="146"/>
      <c r="G83" s="147"/>
      <c r="H83" s="33"/>
      <c r="I83" s="36"/>
      <c r="J83" s="36"/>
      <c r="K83" s="301" t="str">
        <f t="shared" si="4"/>
        <v/>
      </c>
      <c r="L83" s="125"/>
      <c r="M83" s="132"/>
      <c r="N83" s="30"/>
      <c r="O83" s="30"/>
      <c r="P83" s="30"/>
      <c r="Q83" s="302">
        <f t="shared" si="5"/>
        <v>0</v>
      </c>
      <c r="R83" s="177" t="str">
        <f t="shared" si="6"/>
        <v/>
      </c>
      <c r="S83" s="179" t="str">
        <f t="shared" si="7"/>
        <v/>
      </c>
      <c r="AL83" s="27"/>
      <c r="AM83" s="27"/>
      <c r="AN83" s="27"/>
    </row>
    <row r="84" spans="2:40" x14ac:dyDescent="0.25">
      <c r="B84" s="299">
        <v>60</v>
      </c>
      <c r="C84" s="300" t="str">
        <f t="shared" si="8"/>
        <v/>
      </c>
      <c r="D84" s="143"/>
      <c r="E84" s="143"/>
      <c r="F84" s="146"/>
      <c r="G84" s="147"/>
      <c r="H84" s="33"/>
      <c r="I84" s="36"/>
      <c r="J84" s="36"/>
      <c r="K84" s="301" t="str">
        <f t="shared" si="4"/>
        <v/>
      </c>
      <c r="L84" s="125"/>
      <c r="M84" s="132"/>
      <c r="N84" s="30"/>
      <c r="O84" s="30"/>
      <c r="P84" s="30"/>
      <c r="Q84" s="302">
        <f t="shared" si="5"/>
        <v>0</v>
      </c>
      <c r="R84" s="177" t="str">
        <f t="shared" si="6"/>
        <v/>
      </c>
      <c r="S84" s="179" t="str">
        <f t="shared" si="7"/>
        <v/>
      </c>
      <c r="AL84" s="27"/>
      <c r="AM84" s="27"/>
      <c r="AN84" s="27"/>
    </row>
    <row r="85" spans="2:40" x14ac:dyDescent="0.25">
      <c r="B85" s="299">
        <v>61</v>
      </c>
      <c r="C85" s="300" t="str">
        <f t="shared" si="8"/>
        <v/>
      </c>
      <c r="D85" s="143"/>
      <c r="E85" s="143"/>
      <c r="F85" s="146"/>
      <c r="G85" s="147"/>
      <c r="H85" s="33"/>
      <c r="I85" s="36"/>
      <c r="J85" s="36"/>
      <c r="K85" s="301" t="str">
        <f t="shared" si="4"/>
        <v/>
      </c>
      <c r="L85" s="125"/>
      <c r="M85" s="132"/>
      <c r="N85" s="30"/>
      <c r="O85" s="30"/>
      <c r="P85" s="30"/>
      <c r="Q85" s="302">
        <f t="shared" si="5"/>
        <v>0</v>
      </c>
      <c r="R85" s="177" t="str">
        <f t="shared" si="6"/>
        <v/>
      </c>
      <c r="S85" s="179" t="str">
        <f t="shared" si="7"/>
        <v/>
      </c>
      <c r="AL85" s="27"/>
      <c r="AM85" s="27"/>
      <c r="AN85" s="27"/>
    </row>
    <row r="86" spans="2:40" x14ac:dyDescent="0.25">
      <c r="B86" s="299">
        <v>62</v>
      </c>
      <c r="C86" s="300" t="str">
        <f t="shared" si="8"/>
        <v/>
      </c>
      <c r="D86" s="143"/>
      <c r="E86" s="143"/>
      <c r="F86" s="146"/>
      <c r="G86" s="147"/>
      <c r="H86" s="33"/>
      <c r="I86" s="36"/>
      <c r="J86" s="36"/>
      <c r="K86" s="301" t="str">
        <f t="shared" si="4"/>
        <v/>
      </c>
      <c r="L86" s="125"/>
      <c r="M86" s="132"/>
      <c r="N86" s="30"/>
      <c r="O86" s="30"/>
      <c r="P86" s="30"/>
      <c r="Q86" s="302">
        <f t="shared" si="5"/>
        <v>0</v>
      </c>
      <c r="R86" s="177" t="str">
        <f t="shared" si="6"/>
        <v/>
      </c>
      <c r="S86" s="179" t="str">
        <f t="shared" si="7"/>
        <v/>
      </c>
      <c r="AL86" s="27"/>
      <c r="AM86" s="27"/>
      <c r="AN86" s="27"/>
    </row>
    <row r="87" spans="2:40" x14ac:dyDescent="0.25">
      <c r="B87" s="299">
        <v>63</v>
      </c>
      <c r="C87" s="300" t="str">
        <f t="shared" si="8"/>
        <v/>
      </c>
      <c r="D87" s="143"/>
      <c r="E87" s="143"/>
      <c r="F87" s="146"/>
      <c r="G87" s="147"/>
      <c r="H87" s="33"/>
      <c r="I87" s="36"/>
      <c r="J87" s="36"/>
      <c r="K87" s="301" t="str">
        <f t="shared" si="4"/>
        <v/>
      </c>
      <c r="L87" s="125"/>
      <c r="M87" s="132"/>
      <c r="N87" s="30"/>
      <c r="O87" s="30"/>
      <c r="P87" s="30"/>
      <c r="Q87" s="302">
        <f t="shared" si="5"/>
        <v>0</v>
      </c>
      <c r="R87" s="177" t="str">
        <f t="shared" si="6"/>
        <v/>
      </c>
      <c r="S87" s="179" t="str">
        <f t="shared" si="7"/>
        <v/>
      </c>
      <c r="AL87" s="27"/>
      <c r="AM87" s="27"/>
      <c r="AN87" s="27"/>
    </row>
    <row r="88" spans="2:40" x14ac:dyDescent="0.25">
      <c r="B88" s="299">
        <v>64</v>
      </c>
      <c r="C88" s="300" t="str">
        <f t="shared" si="8"/>
        <v/>
      </c>
      <c r="D88" s="143"/>
      <c r="E88" s="143"/>
      <c r="F88" s="146"/>
      <c r="G88" s="147"/>
      <c r="H88" s="33"/>
      <c r="I88" s="36"/>
      <c r="J88" s="36"/>
      <c r="K88" s="301" t="str">
        <f t="shared" si="4"/>
        <v/>
      </c>
      <c r="L88" s="125"/>
      <c r="M88" s="132"/>
      <c r="N88" s="30"/>
      <c r="O88" s="30"/>
      <c r="P88" s="30"/>
      <c r="Q88" s="302">
        <f t="shared" si="5"/>
        <v>0</v>
      </c>
      <c r="R88" s="177" t="str">
        <f t="shared" si="6"/>
        <v/>
      </c>
      <c r="S88" s="179" t="str">
        <f t="shared" si="7"/>
        <v/>
      </c>
      <c r="AL88" s="27"/>
      <c r="AM88" s="27"/>
      <c r="AN88" s="27"/>
    </row>
    <row r="89" spans="2:40" x14ac:dyDescent="0.25">
      <c r="B89" s="299">
        <v>65</v>
      </c>
      <c r="C89" s="300" t="str">
        <f t="shared" si="8"/>
        <v/>
      </c>
      <c r="D89" s="143"/>
      <c r="E89" s="143"/>
      <c r="F89" s="146"/>
      <c r="G89" s="147"/>
      <c r="H89" s="33"/>
      <c r="I89" s="36"/>
      <c r="J89" s="36"/>
      <c r="K89" s="301" t="str">
        <f t="shared" si="4"/>
        <v/>
      </c>
      <c r="L89" s="125"/>
      <c r="M89" s="132"/>
      <c r="N89" s="30"/>
      <c r="O89" s="30"/>
      <c r="P89" s="30"/>
      <c r="Q89" s="302">
        <f t="shared" si="5"/>
        <v>0</v>
      </c>
      <c r="R89" s="177" t="str">
        <f t="shared" si="6"/>
        <v/>
      </c>
      <c r="S89" s="179" t="str">
        <f t="shared" si="7"/>
        <v/>
      </c>
      <c r="AL89" s="27"/>
      <c r="AM89" s="27"/>
      <c r="AN89" s="27"/>
    </row>
    <row r="90" spans="2:40" x14ac:dyDescent="0.25">
      <c r="B90" s="299">
        <v>66</v>
      </c>
      <c r="C90" s="300" t="str">
        <f t="shared" si="8"/>
        <v/>
      </c>
      <c r="D90" s="143"/>
      <c r="E90" s="143"/>
      <c r="F90" s="146"/>
      <c r="G90" s="147"/>
      <c r="H90" s="33"/>
      <c r="I90" s="36"/>
      <c r="J90" s="36"/>
      <c r="K90" s="301" t="str">
        <f t="shared" si="4"/>
        <v/>
      </c>
      <c r="L90" s="125"/>
      <c r="M90" s="132"/>
      <c r="N90" s="30"/>
      <c r="O90" s="30"/>
      <c r="P90" s="30"/>
      <c r="Q90" s="302">
        <f t="shared" si="5"/>
        <v>0</v>
      </c>
      <c r="R90" s="177" t="str">
        <f t="shared" si="6"/>
        <v/>
      </c>
      <c r="S90" s="179" t="str">
        <f t="shared" si="7"/>
        <v/>
      </c>
      <c r="AL90" s="27"/>
      <c r="AM90" s="27"/>
      <c r="AN90" s="27"/>
    </row>
    <row r="91" spans="2:40" x14ac:dyDescent="0.25">
      <c r="B91" s="299">
        <v>67</v>
      </c>
      <c r="C91" s="300" t="str">
        <f t="shared" si="8"/>
        <v/>
      </c>
      <c r="D91" s="143"/>
      <c r="E91" s="143"/>
      <c r="F91" s="146"/>
      <c r="G91" s="147"/>
      <c r="H91" s="33"/>
      <c r="I91" s="36"/>
      <c r="J91" s="36"/>
      <c r="K91" s="301" t="str">
        <f t="shared" si="4"/>
        <v/>
      </c>
      <c r="L91" s="125"/>
      <c r="M91" s="132"/>
      <c r="N91" s="30"/>
      <c r="O91" s="30"/>
      <c r="P91" s="30"/>
      <c r="Q91" s="302">
        <f>SUM(L91:P91)</f>
        <v>0</v>
      </c>
      <c r="R91" s="177" t="str">
        <f t="shared" si="6"/>
        <v/>
      </c>
      <c r="S91" s="179" t="str">
        <f t="shared" si="7"/>
        <v/>
      </c>
      <c r="AL91" s="27"/>
      <c r="AM91" s="27"/>
      <c r="AN91" s="27"/>
    </row>
    <row r="92" spans="2:40" x14ac:dyDescent="0.25">
      <c r="B92" s="299">
        <v>68</v>
      </c>
      <c r="C92" s="300" t="str">
        <f t="shared" si="8"/>
        <v/>
      </c>
      <c r="D92" s="143"/>
      <c r="E92" s="143"/>
      <c r="F92" s="146"/>
      <c r="G92" s="147"/>
      <c r="H92" s="33"/>
      <c r="I92" s="36"/>
      <c r="J92" s="36"/>
      <c r="K92" s="301" t="str">
        <f t="shared" si="4"/>
        <v/>
      </c>
      <c r="L92" s="125"/>
      <c r="M92" s="132"/>
      <c r="N92" s="30"/>
      <c r="O92" s="30"/>
      <c r="P92" s="30"/>
      <c r="Q92" s="302">
        <f t="shared" si="5"/>
        <v>0</v>
      </c>
      <c r="R92" s="177" t="str">
        <f t="shared" si="6"/>
        <v/>
      </c>
      <c r="S92" s="179" t="str">
        <f t="shared" si="7"/>
        <v/>
      </c>
      <c r="AL92" s="27"/>
      <c r="AM92" s="27"/>
      <c r="AN92" s="27"/>
    </row>
    <row r="93" spans="2:40" x14ac:dyDescent="0.25">
      <c r="B93" s="299">
        <v>69</v>
      </c>
      <c r="C93" s="300" t="str">
        <f t="shared" si="8"/>
        <v/>
      </c>
      <c r="D93" s="143"/>
      <c r="E93" s="143"/>
      <c r="F93" s="146"/>
      <c r="G93" s="147"/>
      <c r="H93" s="33"/>
      <c r="I93" s="36"/>
      <c r="J93" s="36"/>
      <c r="K93" s="301" t="str">
        <f t="shared" si="4"/>
        <v/>
      </c>
      <c r="L93" s="125"/>
      <c r="M93" s="132"/>
      <c r="N93" s="30"/>
      <c r="O93" s="30"/>
      <c r="P93" s="30"/>
      <c r="Q93" s="302">
        <f t="shared" si="5"/>
        <v>0</v>
      </c>
      <c r="R93" s="177" t="str">
        <f t="shared" si="6"/>
        <v/>
      </c>
      <c r="S93" s="179" t="str">
        <f t="shared" si="7"/>
        <v/>
      </c>
      <c r="AL93" s="27"/>
      <c r="AM93" s="27"/>
      <c r="AN93" s="27"/>
    </row>
    <row r="94" spans="2:40" x14ac:dyDescent="0.25">
      <c r="B94" s="299">
        <v>70</v>
      </c>
      <c r="C94" s="300" t="str">
        <f t="shared" si="8"/>
        <v/>
      </c>
      <c r="D94" s="143"/>
      <c r="E94" s="143"/>
      <c r="F94" s="146"/>
      <c r="G94" s="147"/>
      <c r="H94" s="33"/>
      <c r="I94" s="36"/>
      <c r="J94" s="36"/>
      <c r="K94" s="301" t="str">
        <f t="shared" si="4"/>
        <v/>
      </c>
      <c r="L94" s="125"/>
      <c r="M94" s="132"/>
      <c r="N94" s="30"/>
      <c r="O94" s="30"/>
      <c r="P94" s="30"/>
      <c r="Q94" s="302">
        <f t="shared" si="5"/>
        <v>0</v>
      </c>
      <c r="R94" s="177" t="str">
        <f t="shared" si="6"/>
        <v/>
      </c>
      <c r="S94" s="179" t="str">
        <f t="shared" si="7"/>
        <v/>
      </c>
      <c r="AL94" s="27"/>
      <c r="AM94" s="27"/>
      <c r="AN94" s="27"/>
    </row>
    <row r="95" spans="2:40" x14ac:dyDescent="0.25">
      <c r="B95" s="299">
        <v>71</v>
      </c>
      <c r="C95" s="300" t="str">
        <f t="shared" si="8"/>
        <v/>
      </c>
      <c r="D95" s="143"/>
      <c r="E95" s="143"/>
      <c r="F95" s="146"/>
      <c r="G95" s="147"/>
      <c r="H95" s="33"/>
      <c r="I95" s="36"/>
      <c r="J95" s="36"/>
      <c r="K95" s="301" t="str">
        <f t="shared" si="4"/>
        <v/>
      </c>
      <c r="L95" s="125"/>
      <c r="M95" s="132"/>
      <c r="N95" s="30"/>
      <c r="O95" s="30"/>
      <c r="P95" s="30"/>
      <c r="Q95" s="302">
        <f t="shared" si="5"/>
        <v>0</v>
      </c>
      <c r="R95" s="177" t="str">
        <f t="shared" si="6"/>
        <v/>
      </c>
      <c r="S95" s="179" t="str">
        <f t="shared" si="7"/>
        <v/>
      </c>
      <c r="AL95" s="27"/>
      <c r="AM95" s="27"/>
      <c r="AN95" s="27"/>
    </row>
    <row r="96" spans="2:40" x14ac:dyDescent="0.25">
      <c r="B96" s="299">
        <v>72</v>
      </c>
      <c r="C96" s="300" t="str">
        <f t="shared" si="8"/>
        <v/>
      </c>
      <c r="D96" s="143"/>
      <c r="E96" s="143"/>
      <c r="F96" s="146"/>
      <c r="G96" s="147"/>
      <c r="H96" s="33"/>
      <c r="I96" s="36"/>
      <c r="J96" s="36"/>
      <c r="K96" s="301" t="str">
        <f t="shared" si="4"/>
        <v/>
      </c>
      <c r="L96" s="125"/>
      <c r="M96" s="132"/>
      <c r="N96" s="30"/>
      <c r="O96" s="30"/>
      <c r="P96" s="30"/>
      <c r="Q96" s="302">
        <f t="shared" si="5"/>
        <v>0</v>
      </c>
      <c r="R96" s="177" t="str">
        <f t="shared" si="6"/>
        <v/>
      </c>
      <c r="S96" s="179" t="str">
        <f t="shared" si="7"/>
        <v/>
      </c>
      <c r="AL96" s="27"/>
      <c r="AM96" s="27"/>
      <c r="AN96" s="27"/>
    </row>
    <row r="97" spans="2:40" x14ac:dyDescent="0.25">
      <c r="B97" s="299">
        <v>73</v>
      </c>
      <c r="C97" s="300" t="str">
        <f t="shared" si="8"/>
        <v/>
      </c>
      <c r="D97" s="143"/>
      <c r="E97" s="143"/>
      <c r="F97" s="146"/>
      <c r="G97" s="147"/>
      <c r="H97" s="33"/>
      <c r="I97" s="36"/>
      <c r="J97" s="36"/>
      <c r="K97" s="301" t="str">
        <f t="shared" si="4"/>
        <v/>
      </c>
      <c r="L97" s="125"/>
      <c r="M97" s="132"/>
      <c r="N97" s="30"/>
      <c r="O97" s="30"/>
      <c r="P97" s="30"/>
      <c r="Q97" s="302">
        <f t="shared" si="5"/>
        <v>0</v>
      </c>
      <c r="R97" s="177" t="str">
        <f t="shared" si="6"/>
        <v/>
      </c>
      <c r="S97" s="179" t="str">
        <f t="shared" si="7"/>
        <v/>
      </c>
      <c r="AL97" s="27"/>
      <c r="AM97" s="27"/>
      <c r="AN97" s="27"/>
    </row>
    <row r="98" spans="2:40" x14ac:dyDescent="0.25">
      <c r="B98" s="299">
        <v>74</v>
      </c>
      <c r="C98" s="300" t="str">
        <f t="shared" ref="C98:C129" si="9">IF(AND(NOT(COUNTA(D98:J98)),(NOT(COUNTA(L98:P98)))),"",VLOOKUP($D$9,Info_County_Code,2,FALSE))</f>
        <v/>
      </c>
      <c r="D98" s="143"/>
      <c r="E98" s="143"/>
      <c r="F98" s="146"/>
      <c r="G98" s="147"/>
      <c r="H98" s="33"/>
      <c r="I98" s="36"/>
      <c r="J98" s="36"/>
      <c r="K98" s="301" t="str">
        <f t="shared" si="4"/>
        <v/>
      </c>
      <c r="L98" s="125"/>
      <c r="M98" s="132"/>
      <c r="N98" s="30"/>
      <c r="O98" s="30"/>
      <c r="P98" s="30"/>
      <c r="Q98" s="302">
        <f t="shared" si="5"/>
        <v>0</v>
      </c>
      <c r="R98" s="177" t="str">
        <f t="shared" si="6"/>
        <v/>
      </c>
      <c r="S98" s="179" t="str">
        <f t="shared" si="7"/>
        <v/>
      </c>
      <c r="AL98" s="27"/>
      <c r="AM98" s="27"/>
      <c r="AN98" s="27"/>
    </row>
    <row r="99" spans="2:40" x14ac:dyDescent="0.25">
      <c r="B99" s="299">
        <v>75</v>
      </c>
      <c r="C99" s="300" t="str">
        <f t="shared" si="9"/>
        <v/>
      </c>
      <c r="D99" s="143"/>
      <c r="E99" s="143"/>
      <c r="F99" s="146"/>
      <c r="G99" s="147"/>
      <c r="H99" s="33"/>
      <c r="I99" s="36"/>
      <c r="J99" s="36"/>
      <c r="K99" s="301" t="str">
        <f t="shared" ref="K99:K133" si="10">IF(OR(G99="Combined Summary",F99="Standalone"),(SUMPRODUCT(--(D$34:D$133=D99),I$34:I$133,J$34:J$133)),"")</f>
        <v/>
      </c>
      <c r="L99" s="125"/>
      <c r="M99" s="132"/>
      <c r="N99" s="30"/>
      <c r="O99" s="30"/>
      <c r="P99" s="30"/>
      <c r="Q99" s="302">
        <f t="shared" ref="Q99:Q104" si="11">SUM(L99:P99)</f>
        <v>0</v>
      </c>
      <c r="R99" s="177" t="str">
        <f t="shared" ref="R99:R133" si="12">IF(OR(G99="Combined Summary",F99="Standalone"),(SUMIF(D$34:D$133,D99,I$34:I$133)),"")</f>
        <v/>
      </c>
      <c r="S99" s="179" t="str">
        <f t="shared" ref="S99:S133" si="13">IF(AND(F99="Standalone",NOT(R99=1)),"ERROR",IF(AND(G99="Combined Summary",NOT(R99=1)),"ERROR",""))</f>
        <v/>
      </c>
      <c r="AL99" s="27"/>
      <c r="AM99" s="27"/>
      <c r="AN99" s="27"/>
    </row>
    <row r="100" spans="2:40" x14ac:dyDescent="0.25">
      <c r="B100" s="299">
        <v>76</v>
      </c>
      <c r="C100" s="300" t="str">
        <f t="shared" si="9"/>
        <v/>
      </c>
      <c r="D100" s="143"/>
      <c r="E100" s="143"/>
      <c r="F100" s="146"/>
      <c r="G100" s="147"/>
      <c r="H100" s="33"/>
      <c r="I100" s="36"/>
      <c r="J100" s="36"/>
      <c r="K100" s="301" t="str">
        <f t="shared" si="10"/>
        <v/>
      </c>
      <c r="L100" s="125"/>
      <c r="M100" s="132"/>
      <c r="N100" s="30"/>
      <c r="O100" s="30"/>
      <c r="P100" s="30"/>
      <c r="Q100" s="302">
        <f t="shared" si="11"/>
        <v>0</v>
      </c>
      <c r="R100" s="177" t="str">
        <f t="shared" si="12"/>
        <v/>
      </c>
      <c r="S100" s="179" t="str">
        <f t="shared" si="13"/>
        <v/>
      </c>
      <c r="AL100" s="27"/>
      <c r="AM100" s="27"/>
      <c r="AN100" s="27"/>
    </row>
    <row r="101" spans="2:40" x14ac:dyDescent="0.25">
      <c r="B101" s="299">
        <v>77</v>
      </c>
      <c r="C101" s="300" t="str">
        <f t="shared" si="9"/>
        <v/>
      </c>
      <c r="D101" s="143"/>
      <c r="E101" s="143"/>
      <c r="F101" s="146"/>
      <c r="G101" s="147"/>
      <c r="H101" s="33"/>
      <c r="I101" s="36"/>
      <c r="J101" s="36"/>
      <c r="K101" s="301" t="str">
        <f t="shared" si="10"/>
        <v/>
      </c>
      <c r="L101" s="125"/>
      <c r="M101" s="132"/>
      <c r="N101" s="30"/>
      <c r="O101" s="30"/>
      <c r="P101" s="30"/>
      <c r="Q101" s="302">
        <f t="shared" si="11"/>
        <v>0</v>
      </c>
      <c r="R101" s="177" t="str">
        <f t="shared" si="12"/>
        <v/>
      </c>
      <c r="S101" s="179" t="str">
        <f t="shared" si="13"/>
        <v/>
      </c>
      <c r="AL101" s="27"/>
      <c r="AM101" s="27"/>
      <c r="AN101" s="27"/>
    </row>
    <row r="102" spans="2:40" x14ac:dyDescent="0.25">
      <c r="B102" s="299">
        <v>78</v>
      </c>
      <c r="C102" s="300" t="str">
        <f t="shared" si="9"/>
        <v/>
      </c>
      <c r="D102" s="143"/>
      <c r="E102" s="143"/>
      <c r="F102" s="146"/>
      <c r="G102" s="147"/>
      <c r="H102" s="33"/>
      <c r="I102" s="36"/>
      <c r="J102" s="36"/>
      <c r="K102" s="301" t="str">
        <f t="shared" si="10"/>
        <v/>
      </c>
      <c r="L102" s="125"/>
      <c r="M102" s="132"/>
      <c r="N102" s="30"/>
      <c r="O102" s="30"/>
      <c r="P102" s="30"/>
      <c r="Q102" s="302">
        <f t="shared" si="11"/>
        <v>0</v>
      </c>
      <c r="R102" s="177" t="str">
        <f t="shared" si="12"/>
        <v/>
      </c>
      <c r="S102" s="179" t="str">
        <f t="shared" si="13"/>
        <v/>
      </c>
      <c r="AL102" s="27"/>
      <c r="AM102" s="27"/>
      <c r="AN102" s="27"/>
    </row>
    <row r="103" spans="2:40" x14ac:dyDescent="0.25">
      <c r="B103" s="299">
        <v>79</v>
      </c>
      <c r="C103" s="300" t="str">
        <f t="shared" si="9"/>
        <v/>
      </c>
      <c r="D103" s="143"/>
      <c r="E103" s="143"/>
      <c r="F103" s="146"/>
      <c r="G103" s="147"/>
      <c r="H103" s="33"/>
      <c r="I103" s="36"/>
      <c r="J103" s="36"/>
      <c r="K103" s="301" t="str">
        <f t="shared" si="10"/>
        <v/>
      </c>
      <c r="L103" s="125"/>
      <c r="M103" s="132"/>
      <c r="N103" s="30"/>
      <c r="O103" s="30"/>
      <c r="P103" s="30"/>
      <c r="Q103" s="302">
        <f t="shared" si="11"/>
        <v>0</v>
      </c>
      <c r="R103" s="177" t="str">
        <f t="shared" si="12"/>
        <v/>
      </c>
      <c r="S103" s="179" t="str">
        <f t="shared" si="13"/>
        <v/>
      </c>
      <c r="AL103" s="27"/>
      <c r="AM103" s="27"/>
      <c r="AN103" s="27"/>
    </row>
    <row r="104" spans="2:40" x14ac:dyDescent="0.25">
      <c r="B104" s="299">
        <v>80</v>
      </c>
      <c r="C104" s="300" t="str">
        <f t="shared" si="9"/>
        <v/>
      </c>
      <c r="D104" s="143"/>
      <c r="E104" s="143"/>
      <c r="F104" s="146"/>
      <c r="G104" s="147"/>
      <c r="H104" s="33"/>
      <c r="I104" s="36"/>
      <c r="J104" s="36"/>
      <c r="K104" s="301" t="str">
        <f t="shared" si="10"/>
        <v/>
      </c>
      <c r="L104" s="125"/>
      <c r="M104" s="132"/>
      <c r="N104" s="30"/>
      <c r="O104" s="30"/>
      <c r="P104" s="30"/>
      <c r="Q104" s="302">
        <f t="shared" si="11"/>
        <v>0</v>
      </c>
      <c r="R104" s="177" t="str">
        <f t="shared" si="12"/>
        <v/>
      </c>
      <c r="S104" s="179" t="str">
        <f t="shared" si="13"/>
        <v/>
      </c>
      <c r="AL104" s="27"/>
      <c r="AM104" s="27"/>
      <c r="AN104" s="27"/>
    </row>
    <row r="105" spans="2:40" x14ac:dyDescent="0.25">
      <c r="B105" s="299">
        <v>81</v>
      </c>
      <c r="C105" s="300" t="str">
        <f t="shared" si="9"/>
        <v/>
      </c>
      <c r="D105" s="143"/>
      <c r="E105" s="143"/>
      <c r="F105" s="146"/>
      <c r="G105" s="147"/>
      <c r="H105" s="33"/>
      <c r="I105" s="36"/>
      <c r="J105" s="36"/>
      <c r="K105" s="301" t="str">
        <f t="shared" si="10"/>
        <v/>
      </c>
      <c r="L105" s="125"/>
      <c r="M105" s="132"/>
      <c r="N105" s="30"/>
      <c r="O105" s="30"/>
      <c r="P105" s="30"/>
      <c r="Q105" s="302">
        <f>SUM(L105:P105)</f>
        <v>0</v>
      </c>
      <c r="R105" s="177" t="str">
        <f t="shared" si="12"/>
        <v/>
      </c>
      <c r="S105" s="179" t="str">
        <f t="shared" si="13"/>
        <v/>
      </c>
      <c r="AL105" s="27"/>
      <c r="AM105" s="27"/>
      <c r="AN105" s="27"/>
    </row>
    <row r="106" spans="2:40" x14ac:dyDescent="0.25">
      <c r="B106" s="299">
        <v>82</v>
      </c>
      <c r="C106" s="300" t="str">
        <f t="shared" si="9"/>
        <v/>
      </c>
      <c r="D106" s="143"/>
      <c r="E106" s="143"/>
      <c r="F106" s="146"/>
      <c r="G106" s="147"/>
      <c r="H106" s="33"/>
      <c r="I106" s="36"/>
      <c r="J106" s="36"/>
      <c r="K106" s="301" t="str">
        <f t="shared" si="10"/>
        <v/>
      </c>
      <c r="L106" s="125"/>
      <c r="M106" s="132"/>
      <c r="N106" s="30"/>
      <c r="O106" s="30"/>
      <c r="P106" s="30"/>
      <c r="Q106" s="302">
        <f t="shared" ref="Q106:Q120" si="14">SUM(L106:P106)</f>
        <v>0</v>
      </c>
      <c r="R106" s="177" t="str">
        <f t="shared" si="12"/>
        <v/>
      </c>
      <c r="S106" s="179" t="str">
        <f t="shared" si="13"/>
        <v/>
      </c>
      <c r="AL106" s="27"/>
      <c r="AM106" s="27"/>
      <c r="AN106" s="27"/>
    </row>
    <row r="107" spans="2:40" x14ac:dyDescent="0.25">
      <c r="B107" s="299">
        <v>83</v>
      </c>
      <c r="C107" s="300" t="str">
        <f t="shared" si="9"/>
        <v/>
      </c>
      <c r="D107" s="143"/>
      <c r="E107" s="143"/>
      <c r="F107" s="146"/>
      <c r="G107" s="147"/>
      <c r="H107" s="33"/>
      <c r="I107" s="36"/>
      <c r="J107" s="36"/>
      <c r="K107" s="301" t="str">
        <f t="shared" si="10"/>
        <v/>
      </c>
      <c r="L107" s="125"/>
      <c r="M107" s="132"/>
      <c r="N107" s="30"/>
      <c r="O107" s="30"/>
      <c r="P107" s="30"/>
      <c r="Q107" s="302">
        <f t="shared" si="14"/>
        <v>0</v>
      </c>
      <c r="R107" s="177" t="str">
        <f t="shared" si="12"/>
        <v/>
      </c>
      <c r="S107" s="179" t="str">
        <f t="shared" si="13"/>
        <v/>
      </c>
      <c r="AL107" s="27"/>
      <c r="AM107" s="27"/>
      <c r="AN107" s="27"/>
    </row>
    <row r="108" spans="2:40" x14ac:dyDescent="0.25">
      <c r="B108" s="299">
        <v>84</v>
      </c>
      <c r="C108" s="300" t="str">
        <f t="shared" si="9"/>
        <v/>
      </c>
      <c r="D108" s="143"/>
      <c r="E108" s="143"/>
      <c r="F108" s="146"/>
      <c r="G108" s="147"/>
      <c r="H108" s="33"/>
      <c r="I108" s="36"/>
      <c r="J108" s="36"/>
      <c r="K108" s="301" t="str">
        <f t="shared" si="10"/>
        <v/>
      </c>
      <c r="L108" s="125"/>
      <c r="M108" s="132"/>
      <c r="N108" s="30"/>
      <c r="O108" s="30"/>
      <c r="P108" s="30"/>
      <c r="Q108" s="302">
        <f t="shared" si="14"/>
        <v>0</v>
      </c>
      <c r="R108" s="177" t="str">
        <f t="shared" si="12"/>
        <v/>
      </c>
      <c r="S108" s="179" t="str">
        <f t="shared" si="13"/>
        <v/>
      </c>
      <c r="AL108" s="27"/>
      <c r="AM108" s="27"/>
      <c r="AN108" s="27"/>
    </row>
    <row r="109" spans="2:40" x14ac:dyDescent="0.25">
      <c r="B109" s="299">
        <v>85</v>
      </c>
      <c r="C109" s="300" t="str">
        <f t="shared" si="9"/>
        <v/>
      </c>
      <c r="D109" s="143"/>
      <c r="E109" s="143"/>
      <c r="F109" s="146"/>
      <c r="G109" s="147"/>
      <c r="H109" s="33"/>
      <c r="I109" s="36"/>
      <c r="J109" s="36"/>
      <c r="K109" s="301" t="str">
        <f t="shared" si="10"/>
        <v/>
      </c>
      <c r="L109" s="125"/>
      <c r="M109" s="132"/>
      <c r="N109" s="30"/>
      <c r="O109" s="30"/>
      <c r="P109" s="30"/>
      <c r="Q109" s="302">
        <f t="shared" si="14"/>
        <v>0</v>
      </c>
      <c r="R109" s="177" t="str">
        <f t="shared" si="12"/>
        <v/>
      </c>
      <c r="S109" s="179" t="str">
        <f t="shared" si="13"/>
        <v/>
      </c>
      <c r="AL109" s="27"/>
      <c r="AM109" s="27"/>
      <c r="AN109" s="27"/>
    </row>
    <row r="110" spans="2:40" x14ac:dyDescent="0.25">
      <c r="B110" s="299">
        <v>86</v>
      </c>
      <c r="C110" s="300" t="str">
        <f t="shared" si="9"/>
        <v/>
      </c>
      <c r="D110" s="143"/>
      <c r="E110" s="143"/>
      <c r="F110" s="146"/>
      <c r="G110" s="147"/>
      <c r="H110" s="33"/>
      <c r="I110" s="36"/>
      <c r="J110" s="36"/>
      <c r="K110" s="301" t="str">
        <f t="shared" si="10"/>
        <v/>
      </c>
      <c r="L110" s="125"/>
      <c r="M110" s="132"/>
      <c r="N110" s="30"/>
      <c r="O110" s="30"/>
      <c r="P110" s="30"/>
      <c r="Q110" s="302">
        <f t="shared" si="14"/>
        <v>0</v>
      </c>
      <c r="R110" s="177" t="str">
        <f t="shared" si="12"/>
        <v/>
      </c>
      <c r="S110" s="179" t="str">
        <f t="shared" si="13"/>
        <v/>
      </c>
      <c r="AL110" s="27"/>
      <c r="AM110" s="27"/>
      <c r="AN110" s="27"/>
    </row>
    <row r="111" spans="2:40" x14ac:dyDescent="0.25">
      <c r="B111" s="299">
        <v>87</v>
      </c>
      <c r="C111" s="300" t="str">
        <f t="shared" si="9"/>
        <v/>
      </c>
      <c r="D111" s="143"/>
      <c r="E111" s="143"/>
      <c r="F111" s="146"/>
      <c r="G111" s="147"/>
      <c r="H111" s="33"/>
      <c r="I111" s="36"/>
      <c r="J111" s="36"/>
      <c r="K111" s="301" t="str">
        <f t="shared" si="10"/>
        <v/>
      </c>
      <c r="L111" s="125"/>
      <c r="M111" s="132"/>
      <c r="N111" s="30"/>
      <c r="O111" s="30"/>
      <c r="P111" s="30"/>
      <c r="Q111" s="302">
        <f t="shared" si="14"/>
        <v>0</v>
      </c>
      <c r="R111" s="177" t="str">
        <f t="shared" si="12"/>
        <v/>
      </c>
      <c r="S111" s="179" t="str">
        <f t="shared" si="13"/>
        <v/>
      </c>
      <c r="AL111" s="27"/>
      <c r="AM111" s="27"/>
      <c r="AN111" s="27"/>
    </row>
    <row r="112" spans="2:40" x14ac:dyDescent="0.25">
      <c r="B112" s="299">
        <v>88</v>
      </c>
      <c r="C112" s="300" t="str">
        <f t="shared" si="9"/>
        <v/>
      </c>
      <c r="D112" s="143"/>
      <c r="E112" s="143"/>
      <c r="F112" s="146"/>
      <c r="G112" s="147"/>
      <c r="H112" s="33"/>
      <c r="I112" s="36"/>
      <c r="J112" s="36"/>
      <c r="K112" s="301" t="str">
        <f t="shared" si="10"/>
        <v/>
      </c>
      <c r="L112" s="125"/>
      <c r="M112" s="132"/>
      <c r="N112" s="30"/>
      <c r="O112" s="30"/>
      <c r="P112" s="30"/>
      <c r="Q112" s="302">
        <f t="shared" si="14"/>
        <v>0</v>
      </c>
      <c r="R112" s="177" t="str">
        <f t="shared" si="12"/>
        <v/>
      </c>
      <c r="S112" s="179" t="str">
        <f t="shared" si="13"/>
        <v/>
      </c>
      <c r="AL112" s="27"/>
      <c r="AM112" s="27"/>
      <c r="AN112" s="27"/>
    </row>
    <row r="113" spans="2:40" x14ac:dyDescent="0.25">
      <c r="B113" s="299">
        <v>89</v>
      </c>
      <c r="C113" s="300" t="str">
        <f t="shared" si="9"/>
        <v/>
      </c>
      <c r="D113" s="143"/>
      <c r="E113" s="143"/>
      <c r="F113" s="146"/>
      <c r="G113" s="147"/>
      <c r="H113" s="33"/>
      <c r="I113" s="36"/>
      <c r="J113" s="36"/>
      <c r="K113" s="301" t="str">
        <f t="shared" si="10"/>
        <v/>
      </c>
      <c r="L113" s="125"/>
      <c r="M113" s="132"/>
      <c r="N113" s="30"/>
      <c r="O113" s="30"/>
      <c r="P113" s="30"/>
      <c r="Q113" s="302">
        <f t="shared" si="14"/>
        <v>0</v>
      </c>
      <c r="R113" s="177" t="str">
        <f t="shared" si="12"/>
        <v/>
      </c>
      <c r="S113" s="179" t="str">
        <f t="shared" si="13"/>
        <v/>
      </c>
      <c r="AL113" s="27"/>
      <c r="AM113" s="27"/>
      <c r="AN113" s="27"/>
    </row>
    <row r="114" spans="2:40" x14ac:dyDescent="0.25">
      <c r="B114" s="299">
        <v>90</v>
      </c>
      <c r="C114" s="300" t="str">
        <f t="shared" si="9"/>
        <v/>
      </c>
      <c r="D114" s="143"/>
      <c r="E114" s="143"/>
      <c r="F114" s="146"/>
      <c r="G114" s="147"/>
      <c r="H114" s="33"/>
      <c r="I114" s="36"/>
      <c r="J114" s="36"/>
      <c r="K114" s="301" t="str">
        <f t="shared" si="10"/>
        <v/>
      </c>
      <c r="L114" s="125"/>
      <c r="M114" s="132"/>
      <c r="N114" s="30"/>
      <c r="O114" s="30"/>
      <c r="P114" s="30"/>
      <c r="Q114" s="302">
        <f t="shared" si="14"/>
        <v>0</v>
      </c>
      <c r="R114" s="177" t="str">
        <f t="shared" si="12"/>
        <v/>
      </c>
      <c r="S114" s="179" t="str">
        <f t="shared" si="13"/>
        <v/>
      </c>
      <c r="AL114" s="27"/>
      <c r="AM114" s="27"/>
      <c r="AN114" s="27"/>
    </row>
    <row r="115" spans="2:40" x14ac:dyDescent="0.25">
      <c r="B115" s="299">
        <v>91</v>
      </c>
      <c r="C115" s="300" t="str">
        <f t="shared" si="9"/>
        <v/>
      </c>
      <c r="D115" s="143"/>
      <c r="E115" s="143"/>
      <c r="F115" s="146"/>
      <c r="G115" s="147"/>
      <c r="H115" s="33"/>
      <c r="I115" s="36"/>
      <c r="J115" s="36"/>
      <c r="K115" s="301" t="str">
        <f t="shared" si="10"/>
        <v/>
      </c>
      <c r="L115" s="125"/>
      <c r="M115" s="132"/>
      <c r="N115" s="30"/>
      <c r="O115" s="30"/>
      <c r="P115" s="30"/>
      <c r="Q115" s="302">
        <f t="shared" si="14"/>
        <v>0</v>
      </c>
      <c r="R115" s="177" t="str">
        <f t="shared" si="12"/>
        <v/>
      </c>
      <c r="S115" s="179" t="str">
        <f t="shared" si="13"/>
        <v/>
      </c>
      <c r="AL115" s="27"/>
      <c r="AM115" s="27"/>
      <c r="AN115" s="27"/>
    </row>
    <row r="116" spans="2:40" x14ac:dyDescent="0.25">
      <c r="B116" s="299">
        <v>92</v>
      </c>
      <c r="C116" s="300" t="str">
        <f t="shared" si="9"/>
        <v/>
      </c>
      <c r="D116" s="143"/>
      <c r="E116" s="143"/>
      <c r="F116" s="146"/>
      <c r="G116" s="147"/>
      <c r="H116" s="33"/>
      <c r="I116" s="36"/>
      <c r="J116" s="36"/>
      <c r="K116" s="301" t="str">
        <f t="shared" si="10"/>
        <v/>
      </c>
      <c r="L116" s="125"/>
      <c r="M116" s="132"/>
      <c r="N116" s="30"/>
      <c r="O116" s="30"/>
      <c r="P116" s="30"/>
      <c r="Q116" s="302">
        <f t="shared" si="14"/>
        <v>0</v>
      </c>
      <c r="R116" s="177" t="str">
        <f t="shared" si="12"/>
        <v/>
      </c>
      <c r="S116" s="179" t="str">
        <f t="shared" si="13"/>
        <v/>
      </c>
      <c r="AL116" s="27"/>
      <c r="AM116" s="27"/>
      <c r="AN116" s="27"/>
    </row>
    <row r="117" spans="2:40" x14ac:dyDescent="0.25">
      <c r="B117" s="299">
        <v>93</v>
      </c>
      <c r="C117" s="300" t="str">
        <f t="shared" si="9"/>
        <v/>
      </c>
      <c r="D117" s="143"/>
      <c r="E117" s="143"/>
      <c r="F117" s="146"/>
      <c r="G117" s="147"/>
      <c r="H117" s="33"/>
      <c r="I117" s="36"/>
      <c r="J117" s="36"/>
      <c r="K117" s="301" t="str">
        <f t="shared" si="10"/>
        <v/>
      </c>
      <c r="L117" s="125"/>
      <c r="M117" s="132"/>
      <c r="N117" s="30"/>
      <c r="O117" s="30"/>
      <c r="P117" s="30"/>
      <c r="Q117" s="302">
        <f t="shared" si="14"/>
        <v>0</v>
      </c>
      <c r="R117" s="177" t="str">
        <f t="shared" si="12"/>
        <v/>
      </c>
      <c r="S117" s="179" t="str">
        <f t="shared" si="13"/>
        <v/>
      </c>
      <c r="AL117" s="27"/>
      <c r="AM117" s="27"/>
      <c r="AN117" s="27"/>
    </row>
    <row r="118" spans="2:40" x14ac:dyDescent="0.25">
      <c r="B118" s="299">
        <v>94</v>
      </c>
      <c r="C118" s="300" t="str">
        <f t="shared" si="9"/>
        <v/>
      </c>
      <c r="D118" s="143"/>
      <c r="E118" s="143"/>
      <c r="F118" s="146"/>
      <c r="G118" s="147"/>
      <c r="H118" s="33"/>
      <c r="I118" s="36"/>
      <c r="J118" s="36"/>
      <c r="K118" s="301" t="str">
        <f t="shared" si="10"/>
        <v/>
      </c>
      <c r="L118" s="125"/>
      <c r="M118" s="132"/>
      <c r="N118" s="30"/>
      <c r="O118" s="30"/>
      <c r="P118" s="30"/>
      <c r="Q118" s="302">
        <f t="shared" si="14"/>
        <v>0</v>
      </c>
      <c r="R118" s="177" t="str">
        <f t="shared" si="12"/>
        <v/>
      </c>
      <c r="S118" s="179" t="str">
        <f t="shared" si="13"/>
        <v/>
      </c>
      <c r="AL118" s="27"/>
      <c r="AM118" s="27"/>
      <c r="AN118" s="27"/>
    </row>
    <row r="119" spans="2:40" x14ac:dyDescent="0.25">
      <c r="B119" s="299">
        <v>95</v>
      </c>
      <c r="C119" s="300" t="str">
        <f t="shared" si="9"/>
        <v/>
      </c>
      <c r="D119" s="143"/>
      <c r="E119" s="143"/>
      <c r="F119" s="146"/>
      <c r="G119" s="147"/>
      <c r="H119" s="33"/>
      <c r="I119" s="36"/>
      <c r="J119" s="36"/>
      <c r="K119" s="301" t="str">
        <f t="shared" si="10"/>
        <v/>
      </c>
      <c r="L119" s="125"/>
      <c r="M119" s="132"/>
      <c r="N119" s="30"/>
      <c r="O119" s="30"/>
      <c r="P119" s="30"/>
      <c r="Q119" s="302">
        <f t="shared" si="14"/>
        <v>0</v>
      </c>
      <c r="R119" s="177" t="str">
        <f t="shared" si="12"/>
        <v/>
      </c>
      <c r="S119" s="179" t="str">
        <f t="shared" si="13"/>
        <v/>
      </c>
      <c r="AL119" s="27"/>
      <c r="AM119" s="27"/>
      <c r="AN119" s="27"/>
    </row>
    <row r="120" spans="2:40" x14ac:dyDescent="0.25">
      <c r="B120" s="299">
        <v>96</v>
      </c>
      <c r="C120" s="300" t="str">
        <f t="shared" si="9"/>
        <v/>
      </c>
      <c r="D120" s="143"/>
      <c r="E120" s="143"/>
      <c r="F120" s="146"/>
      <c r="G120" s="147"/>
      <c r="H120" s="33"/>
      <c r="I120" s="36"/>
      <c r="J120" s="36"/>
      <c r="K120" s="301" t="str">
        <f t="shared" si="10"/>
        <v/>
      </c>
      <c r="L120" s="125"/>
      <c r="M120" s="132"/>
      <c r="N120" s="30"/>
      <c r="O120" s="30"/>
      <c r="P120" s="30"/>
      <c r="Q120" s="302">
        <f t="shared" si="14"/>
        <v>0</v>
      </c>
      <c r="R120" s="177" t="str">
        <f t="shared" si="12"/>
        <v/>
      </c>
      <c r="S120" s="179" t="str">
        <f t="shared" si="13"/>
        <v/>
      </c>
      <c r="AL120" s="27"/>
      <c r="AM120" s="27"/>
      <c r="AN120" s="27"/>
    </row>
    <row r="121" spans="2:40" x14ac:dyDescent="0.25">
      <c r="B121" s="299">
        <v>97</v>
      </c>
      <c r="C121" s="300" t="str">
        <f t="shared" si="9"/>
        <v/>
      </c>
      <c r="D121" s="143"/>
      <c r="E121" s="143"/>
      <c r="F121" s="146"/>
      <c r="G121" s="147"/>
      <c r="H121" s="33"/>
      <c r="I121" s="36"/>
      <c r="J121" s="36"/>
      <c r="K121" s="301" t="str">
        <f t="shared" si="10"/>
        <v/>
      </c>
      <c r="L121" s="125"/>
      <c r="M121" s="132"/>
      <c r="N121" s="30"/>
      <c r="O121" s="30"/>
      <c r="P121" s="30"/>
      <c r="Q121" s="302">
        <f>SUM(L121:P121)</f>
        <v>0</v>
      </c>
      <c r="R121" s="177" t="str">
        <f t="shared" si="12"/>
        <v/>
      </c>
      <c r="S121" s="179" t="str">
        <f t="shared" si="13"/>
        <v/>
      </c>
      <c r="AL121" s="27"/>
      <c r="AM121" s="27"/>
      <c r="AN121" s="27"/>
    </row>
    <row r="122" spans="2:40" x14ac:dyDescent="0.25">
      <c r="B122" s="299">
        <v>98</v>
      </c>
      <c r="C122" s="300" t="str">
        <f t="shared" si="9"/>
        <v/>
      </c>
      <c r="D122" s="143"/>
      <c r="E122" s="143"/>
      <c r="F122" s="146"/>
      <c r="G122" s="147"/>
      <c r="H122" s="33"/>
      <c r="I122" s="36"/>
      <c r="J122" s="36"/>
      <c r="K122" s="301" t="str">
        <f t="shared" si="10"/>
        <v/>
      </c>
      <c r="L122" s="125"/>
      <c r="M122" s="132"/>
      <c r="N122" s="30"/>
      <c r="O122" s="30"/>
      <c r="P122" s="30"/>
      <c r="Q122" s="302">
        <f t="shared" ref="Q122:Q133" si="15">SUM(L122:P122)</f>
        <v>0</v>
      </c>
      <c r="R122" s="177" t="str">
        <f t="shared" si="12"/>
        <v/>
      </c>
      <c r="S122" s="179" t="str">
        <f t="shared" si="13"/>
        <v/>
      </c>
      <c r="AL122" s="27"/>
      <c r="AM122" s="27"/>
      <c r="AN122" s="27"/>
    </row>
    <row r="123" spans="2:40" x14ac:dyDescent="0.25">
      <c r="B123" s="299">
        <v>99</v>
      </c>
      <c r="C123" s="300" t="str">
        <f t="shared" si="9"/>
        <v/>
      </c>
      <c r="D123" s="143"/>
      <c r="E123" s="143"/>
      <c r="F123" s="146"/>
      <c r="G123" s="147"/>
      <c r="H123" s="33"/>
      <c r="I123" s="36"/>
      <c r="J123" s="36"/>
      <c r="K123" s="301" t="str">
        <f t="shared" si="10"/>
        <v/>
      </c>
      <c r="L123" s="125"/>
      <c r="M123" s="132"/>
      <c r="N123" s="30"/>
      <c r="O123" s="30"/>
      <c r="P123" s="30"/>
      <c r="Q123" s="302">
        <f t="shared" si="15"/>
        <v>0</v>
      </c>
      <c r="R123" s="177" t="str">
        <f t="shared" si="12"/>
        <v/>
      </c>
      <c r="S123" s="179" t="str">
        <f t="shared" si="13"/>
        <v/>
      </c>
      <c r="AL123" s="27"/>
      <c r="AM123" s="27"/>
      <c r="AN123" s="27"/>
    </row>
    <row r="124" spans="2:40" x14ac:dyDescent="0.25">
      <c r="B124" s="299">
        <v>100</v>
      </c>
      <c r="C124" s="300" t="str">
        <f t="shared" si="9"/>
        <v/>
      </c>
      <c r="D124" s="143"/>
      <c r="E124" s="143"/>
      <c r="F124" s="146"/>
      <c r="G124" s="147"/>
      <c r="H124" s="33"/>
      <c r="I124" s="36"/>
      <c r="J124" s="36"/>
      <c r="K124" s="301" t="str">
        <f t="shared" si="10"/>
        <v/>
      </c>
      <c r="L124" s="125"/>
      <c r="M124" s="132"/>
      <c r="N124" s="30"/>
      <c r="O124" s="30"/>
      <c r="P124" s="30"/>
      <c r="Q124" s="302">
        <f t="shared" si="15"/>
        <v>0</v>
      </c>
      <c r="R124" s="177" t="str">
        <f t="shared" si="12"/>
        <v/>
      </c>
      <c r="S124" s="179" t="str">
        <f t="shared" si="13"/>
        <v/>
      </c>
      <c r="AL124" s="27"/>
      <c r="AM124" s="27"/>
      <c r="AN124" s="27"/>
    </row>
    <row r="125" spans="2:40" x14ac:dyDescent="0.25">
      <c r="B125" s="299">
        <v>101</v>
      </c>
      <c r="C125" s="300" t="str">
        <f t="shared" si="9"/>
        <v/>
      </c>
      <c r="D125" s="143"/>
      <c r="E125" s="143"/>
      <c r="F125" s="146"/>
      <c r="G125" s="147"/>
      <c r="H125" s="33"/>
      <c r="I125" s="36"/>
      <c r="J125" s="36"/>
      <c r="K125" s="301" t="str">
        <f t="shared" si="10"/>
        <v/>
      </c>
      <c r="L125" s="125"/>
      <c r="M125" s="132"/>
      <c r="N125" s="30"/>
      <c r="O125" s="30"/>
      <c r="P125" s="30"/>
      <c r="Q125" s="302">
        <f t="shared" si="15"/>
        <v>0</v>
      </c>
      <c r="R125" s="177" t="str">
        <f t="shared" si="12"/>
        <v/>
      </c>
      <c r="S125" s="179" t="str">
        <f t="shared" si="13"/>
        <v/>
      </c>
      <c r="AL125" s="27"/>
      <c r="AM125" s="27"/>
      <c r="AN125" s="27"/>
    </row>
    <row r="126" spans="2:40" x14ac:dyDescent="0.25">
      <c r="B126" s="299">
        <v>102</v>
      </c>
      <c r="C126" s="300" t="str">
        <f t="shared" si="9"/>
        <v/>
      </c>
      <c r="D126" s="143"/>
      <c r="E126" s="143"/>
      <c r="F126" s="146"/>
      <c r="G126" s="147"/>
      <c r="H126" s="33"/>
      <c r="I126" s="36"/>
      <c r="J126" s="36"/>
      <c r="K126" s="301" t="str">
        <f t="shared" si="10"/>
        <v/>
      </c>
      <c r="L126" s="125"/>
      <c r="M126" s="132"/>
      <c r="N126" s="30"/>
      <c r="O126" s="30"/>
      <c r="P126" s="30"/>
      <c r="Q126" s="302">
        <f t="shared" si="15"/>
        <v>0</v>
      </c>
      <c r="R126" s="177" t="str">
        <f t="shared" si="12"/>
        <v/>
      </c>
      <c r="S126" s="179" t="str">
        <f t="shared" si="13"/>
        <v/>
      </c>
      <c r="AL126" s="27"/>
      <c r="AM126" s="27"/>
      <c r="AN126" s="27"/>
    </row>
    <row r="127" spans="2:40" x14ac:dyDescent="0.25">
      <c r="B127" s="299">
        <v>103</v>
      </c>
      <c r="C127" s="300" t="str">
        <f t="shared" si="9"/>
        <v/>
      </c>
      <c r="D127" s="143"/>
      <c r="E127" s="143"/>
      <c r="F127" s="146"/>
      <c r="G127" s="147"/>
      <c r="H127" s="33"/>
      <c r="I127" s="36"/>
      <c r="J127" s="36"/>
      <c r="K127" s="301" t="str">
        <f t="shared" si="10"/>
        <v/>
      </c>
      <c r="L127" s="125"/>
      <c r="M127" s="132"/>
      <c r="N127" s="30"/>
      <c r="O127" s="30"/>
      <c r="P127" s="30"/>
      <c r="Q127" s="302">
        <f t="shared" si="15"/>
        <v>0</v>
      </c>
      <c r="R127" s="177" t="str">
        <f t="shared" si="12"/>
        <v/>
      </c>
      <c r="S127" s="179" t="str">
        <f t="shared" si="13"/>
        <v/>
      </c>
      <c r="AL127" s="27"/>
      <c r="AM127" s="27"/>
      <c r="AN127" s="27"/>
    </row>
    <row r="128" spans="2:40" x14ac:dyDescent="0.25">
      <c r="B128" s="299">
        <v>104</v>
      </c>
      <c r="C128" s="300" t="str">
        <f t="shared" si="9"/>
        <v/>
      </c>
      <c r="D128" s="143"/>
      <c r="E128" s="143"/>
      <c r="F128" s="146"/>
      <c r="G128" s="147"/>
      <c r="H128" s="33"/>
      <c r="I128" s="36"/>
      <c r="J128" s="36"/>
      <c r="K128" s="301" t="str">
        <f t="shared" si="10"/>
        <v/>
      </c>
      <c r="L128" s="125"/>
      <c r="M128" s="132"/>
      <c r="N128" s="30"/>
      <c r="O128" s="30"/>
      <c r="P128" s="30"/>
      <c r="Q128" s="302">
        <f t="shared" si="15"/>
        <v>0</v>
      </c>
      <c r="R128" s="177" t="str">
        <f t="shared" si="12"/>
        <v/>
      </c>
      <c r="S128" s="179" t="str">
        <f t="shared" si="13"/>
        <v/>
      </c>
      <c r="AL128" s="27"/>
      <c r="AM128" s="27"/>
      <c r="AN128" s="27"/>
    </row>
    <row r="129" spans="2:40" x14ac:dyDescent="0.25">
      <c r="B129" s="299">
        <v>105</v>
      </c>
      <c r="C129" s="300" t="str">
        <f t="shared" si="9"/>
        <v/>
      </c>
      <c r="D129" s="143"/>
      <c r="E129" s="143"/>
      <c r="F129" s="146"/>
      <c r="G129" s="147"/>
      <c r="H129" s="33"/>
      <c r="I129" s="36"/>
      <c r="J129" s="36"/>
      <c r="K129" s="301" t="str">
        <f t="shared" si="10"/>
        <v/>
      </c>
      <c r="L129" s="125"/>
      <c r="M129" s="132"/>
      <c r="N129" s="30"/>
      <c r="O129" s="30"/>
      <c r="P129" s="30"/>
      <c r="Q129" s="302">
        <f t="shared" si="15"/>
        <v>0</v>
      </c>
      <c r="R129" s="177" t="str">
        <f t="shared" si="12"/>
        <v/>
      </c>
      <c r="S129" s="179" t="str">
        <f t="shared" si="13"/>
        <v/>
      </c>
      <c r="AL129" s="27"/>
      <c r="AM129" s="27"/>
      <c r="AN129" s="27"/>
    </row>
    <row r="130" spans="2:40" x14ac:dyDescent="0.25">
      <c r="B130" s="299">
        <v>106</v>
      </c>
      <c r="C130" s="300" t="str">
        <f t="shared" ref="C130:C133" si="16">IF(AND(NOT(COUNTA(D130:J130)),(NOT(COUNTA(L130:P130)))),"",VLOOKUP($D$9,Info_County_Code,2,FALSE))</f>
        <v/>
      </c>
      <c r="D130" s="143"/>
      <c r="E130" s="143"/>
      <c r="F130" s="146"/>
      <c r="G130" s="147"/>
      <c r="H130" s="33"/>
      <c r="I130" s="36"/>
      <c r="J130" s="36"/>
      <c r="K130" s="301" t="str">
        <f t="shared" si="10"/>
        <v/>
      </c>
      <c r="L130" s="125"/>
      <c r="M130" s="132"/>
      <c r="N130" s="30"/>
      <c r="O130" s="30"/>
      <c r="P130" s="30"/>
      <c r="Q130" s="302">
        <f t="shared" si="15"/>
        <v>0</v>
      </c>
      <c r="R130" s="177" t="str">
        <f t="shared" si="12"/>
        <v/>
      </c>
      <c r="S130" s="179" t="str">
        <f t="shared" si="13"/>
        <v/>
      </c>
      <c r="AL130" s="27"/>
      <c r="AM130" s="27"/>
      <c r="AN130" s="27"/>
    </row>
    <row r="131" spans="2:40" x14ac:dyDescent="0.25">
      <c r="B131" s="299">
        <v>107</v>
      </c>
      <c r="C131" s="300" t="str">
        <f t="shared" si="16"/>
        <v/>
      </c>
      <c r="D131" s="143"/>
      <c r="E131" s="143"/>
      <c r="F131" s="146"/>
      <c r="G131" s="147"/>
      <c r="H131" s="33"/>
      <c r="I131" s="36"/>
      <c r="J131" s="36"/>
      <c r="K131" s="301" t="str">
        <f t="shared" si="10"/>
        <v/>
      </c>
      <c r="L131" s="125"/>
      <c r="M131" s="132"/>
      <c r="N131" s="30"/>
      <c r="O131" s="30"/>
      <c r="P131" s="30"/>
      <c r="Q131" s="302">
        <f t="shared" si="15"/>
        <v>0</v>
      </c>
      <c r="R131" s="177" t="str">
        <f t="shared" si="12"/>
        <v/>
      </c>
      <c r="S131" s="179" t="str">
        <f t="shared" si="13"/>
        <v/>
      </c>
      <c r="AL131" s="27"/>
      <c r="AM131" s="27"/>
      <c r="AN131" s="27"/>
    </row>
    <row r="132" spans="2:40" x14ac:dyDescent="0.25">
      <c r="B132" s="299">
        <v>108</v>
      </c>
      <c r="C132" s="300" t="str">
        <f t="shared" si="16"/>
        <v/>
      </c>
      <c r="D132" s="143"/>
      <c r="E132" s="143"/>
      <c r="F132" s="146"/>
      <c r="G132" s="147"/>
      <c r="H132" s="33"/>
      <c r="I132" s="36"/>
      <c r="J132" s="36"/>
      <c r="K132" s="301" t="str">
        <f t="shared" si="10"/>
        <v/>
      </c>
      <c r="L132" s="125"/>
      <c r="M132" s="132"/>
      <c r="N132" s="30"/>
      <c r="O132" s="30"/>
      <c r="P132" s="30"/>
      <c r="Q132" s="302">
        <f t="shared" si="15"/>
        <v>0</v>
      </c>
      <c r="R132" s="177" t="str">
        <f t="shared" si="12"/>
        <v/>
      </c>
      <c r="S132" s="179" t="str">
        <f t="shared" si="13"/>
        <v/>
      </c>
      <c r="AL132" s="27"/>
      <c r="AM132" s="27"/>
      <c r="AN132" s="27"/>
    </row>
    <row r="133" spans="2:40" x14ac:dyDescent="0.25">
      <c r="B133" s="299">
        <v>109</v>
      </c>
      <c r="C133" s="300" t="str">
        <f t="shared" si="16"/>
        <v/>
      </c>
      <c r="D133" s="143"/>
      <c r="E133" s="143"/>
      <c r="F133" s="146"/>
      <c r="G133" s="147"/>
      <c r="H133" s="33"/>
      <c r="I133" s="36"/>
      <c r="J133" s="36"/>
      <c r="K133" s="301" t="str">
        <f t="shared" si="10"/>
        <v/>
      </c>
      <c r="L133" s="125"/>
      <c r="M133" s="132"/>
      <c r="N133" s="30"/>
      <c r="O133" s="30"/>
      <c r="P133" s="30"/>
      <c r="Q133" s="302">
        <f t="shared" si="15"/>
        <v>0</v>
      </c>
      <c r="R133" s="177" t="str">
        <f t="shared" si="12"/>
        <v/>
      </c>
      <c r="S133" s="179" t="str">
        <f t="shared" si="13"/>
        <v/>
      </c>
      <c r="AL133" s="27"/>
      <c r="AM133" s="27"/>
      <c r="AN133" s="27"/>
    </row>
    <row r="134" spans="2:40" hidden="1" x14ac:dyDescent="0.25">
      <c r="B134" s="37"/>
      <c r="C134" s="27"/>
    </row>
    <row r="135" spans="2:40" hidden="1" x14ac:dyDescent="0.25"/>
    <row r="136" spans="2:40" hidden="1" x14ac:dyDescent="0.25"/>
    <row r="137" spans="2:40" hidden="1" x14ac:dyDescent="0.25"/>
    <row r="138" spans="2:40" hidden="1" x14ac:dyDescent="0.25"/>
    <row r="139" spans="2:40" hidden="1" x14ac:dyDescent="0.25"/>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topLeftCell="A58" workbookViewId="0">
      <selection activeCell="A59" sqref="A59"/>
    </sheetView>
  </sheetViews>
  <sheetFormatPr defaultColWidth="0" defaultRowHeight="15" zeroHeight="1" x14ac:dyDescent="0.25"/>
  <cols>
    <col min="1" max="1" width="128" style="392" customWidth="1"/>
    <col min="2" max="3" width="9.140625" style="392" hidden="1" customWidth="1"/>
    <col min="4"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438</v>
      </c>
    </row>
    <row r="5" spans="1:1" ht="15.75" x14ac:dyDescent="0.25">
      <c r="A5" s="384" t="s">
        <v>439</v>
      </c>
    </row>
    <row r="6" spans="1:1" ht="15.75" x14ac:dyDescent="0.25">
      <c r="A6" s="384" t="s">
        <v>440</v>
      </c>
    </row>
    <row r="7" spans="1:1" ht="15.75" x14ac:dyDescent="0.25">
      <c r="A7" s="384" t="s">
        <v>726</v>
      </c>
    </row>
    <row r="8" spans="1:1" ht="45.75" x14ac:dyDescent="0.25">
      <c r="A8" s="384" t="s">
        <v>441</v>
      </c>
    </row>
    <row r="9" spans="1:1" ht="15.75" x14ac:dyDescent="0.25">
      <c r="A9" s="384" t="s">
        <v>429</v>
      </c>
    </row>
    <row r="10" spans="1:1" ht="15.75" x14ac:dyDescent="0.25">
      <c r="A10" s="384" t="s">
        <v>442</v>
      </c>
    </row>
    <row r="11" spans="1:1" ht="15.75" x14ac:dyDescent="0.25">
      <c r="A11" s="384" t="s">
        <v>443</v>
      </c>
    </row>
    <row r="12" spans="1:1" ht="15.75" x14ac:dyDescent="0.25">
      <c r="A12" s="384" t="s">
        <v>444</v>
      </c>
    </row>
    <row r="13" spans="1:1" ht="15.75" x14ac:dyDescent="0.25">
      <c r="A13" s="384" t="s">
        <v>734</v>
      </c>
    </row>
    <row r="14" spans="1:1" ht="15.75" x14ac:dyDescent="0.25">
      <c r="A14" s="384" t="s">
        <v>445</v>
      </c>
    </row>
    <row r="15" spans="1:1" ht="15.75" x14ac:dyDescent="0.25">
      <c r="A15" s="384" t="s">
        <v>424</v>
      </c>
    </row>
    <row r="16" spans="1:1" ht="135.75" x14ac:dyDescent="0.25">
      <c r="A16" s="384" t="s">
        <v>446</v>
      </c>
    </row>
    <row r="17" spans="1:1" ht="15.75" x14ac:dyDescent="0.25">
      <c r="A17" s="384" t="s">
        <v>447</v>
      </c>
    </row>
    <row r="18" spans="1:1" ht="15.75" x14ac:dyDescent="0.25">
      <c r="A18" s="384" t="s">
        <v>448</v>
      </c>
    </row>
    <row r="19" spans="1:1" ht="15.75" x14ac:dyDescent="0.25">
      <c r="A19" s="384" t="s">
        <v>751</v>
      </c>
    </row>
    <row r="20" spans="1:1" ht="15.75" x14ac:dyDescent="0.25">
      <c r="A20" s="384" t="s">
        <v>449</v>
      </c>
    </row>
    <row r="21" spans="1:1" ht="15.75" x14ac:dyDescent="0.25">
      <c r="A21" s="384" t="s">
        <v>450</v>
      </c>
    </row>
    <row r="22" spans="1:1" ht="60.75" x14ac:dyDescent="0.25">
      <c r="A22" s="384" t="s">
        <v>451</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457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60.75" x14ac:dyDescent="0.25">
      <c r="A34" s="384" t="s">
        <v>458</v>
      </c>
    </row>
    <row r="35" spans="1:1" ht="15.75" x14ac:dyDescent="0.25">
      <c r="A35" s="384" t="s">
        <v>334</v>
      </c>
    </row>
    <row r="36" spans="1:1" ht="15.75" x14ac:dyDescent="0.25">
      <c r="A36" s="384" t="s">
        <v>416</v>
      </c>
    </row>
    <row r="37" spans="1:1" ht="15.75" x14ac:dyDescent="0.25">
      <c r="A37" s="384" t="s">
        <v>415</v>
      </c>
    </row>
    <row r="38" spans="1:1" ht="15.75" x14ac:dyDescent="0.25">
      <c r="A38" s="384" t="s">
        <v>414</v>
      </c>
    </row>
    <row r="39" spans="1:1" ht="15.75" x14ac:dyDescent="0.25">
      <c r="A39" s="384" t="s">
        <v>413</v>
      </c>
    </row>
    <row r="40" spans="1:1" ht="15.75" x14ac:dyDescent="0.25">
      <c r="A40" s="384" t="s">
        <v>459</v>
      </c>
    </row>
    <row r="41" spans="1:1" ht="15.75" x14ac:dyDescent="0.25">
      <c r="A41" s="384" t="s">
        <v>460</v>
      </c>
    </row>
    <row r="42" spans="1:1" ht="15.75" x14ac:dyDescent="0.25">
      <c r="A42" s="384" t="s">
        <v>461</v>
      </c>
    </row>
    <row r="43" spans="1:1" ht="15.75" x14ac:dyDescent="0.25">
      <c r="A43" s="384" t="s">
        <v>462</v>
      </c>
    </row>
    <row r="44" spans="1:1" ht="15.75" x14ac:dyDescent="0.25">
      <c r="A44" s="384" t="s">
        <v>463</v>
      </c>
    </row>
    <row r="45" spans="1:1" ht="15.75" x14ac:dyDescent="0.25">
      <c r="A45" s="384" t="s">
        <v>464</v>
      </c>
    </row>
    <row r="46" spans="1:1" ht="15.75" x14ac:dyDescent="0.25">
      <c r="A46" s="384" t="s">
        <v>465</v>
      </c>
    </row>
    <row r="47" spans="1:1" ht="15.75" x14ac:dyDescent="0.25">
      <c r="A47" s="384" t="s">
        <v>466</v>
      </c>
    </row>
    <row r="48" spans="1:1" ht="15.75" x14ac:dyDescent="0.25">
      <c r="A48" s="384" t="s">
        <v>467</v>
      </c>
    </row>
    <row r="49" spans="1:1" ht="15.75" x14ac:dyDescent="0.25">
      <c r="A49" s="384" t="s">
        <v>468</v>
      </c>
    </row>
    <row r="50" spans="1:1" ht="15.75" x14ac:dyDescent="0.25">
      <c r="A50" s="384" t="s">
        <v>469</v>
      </c>
    </row>
    <row r="51" spans="1:1" ht="15.75" x14ac:dyDescent="0.25">
      <c r="A51" s="384" t="s">
        <v>470</v>
      </c>
    </row>
    <row r="52" spans="1:1" ht="105.75" x14ac:dyDescent="0.25">
      <c r="A52" s="384" t="s">
        <v>471</v>
      </c>
    </row>
    <row r="53" spans="1:1" ht="30.75" x14ac:dyDescent="0.25">
      <c r="A53" s="384" t="s">
        <v>472</v>
      </c>
    </row>
    <row r="54" spans="1:1" ht="45.75" x14ac:dyDescent="0.25">
      <c r="A54" s="384" t="s">
        <v>473</v>
      </c>
    </row>
    <row r="55" spans="1:1" ht="82.5" customHeight="1" x14ac:dyDescent="0.25">
      <c r="A55" s="384" t="s">
        <v>725</v>
      </c>
    </row>
    <row r="56" spans="1:1" ht="75" x14ac:dyDescent="0.25">
      <c r="A56" s="400" t="s">
        <v>474</v>
      </c>
    </row>
    <row r="57" spans="1:1" ht="60.75" x14ac:dyDescent="0.25">
      <c r="A57" s="384" t="s">
        <v>475</v>
      </c>
    </row>
    <row r="58" spans="1:1" ht="105.75" x14ac:dyDescent="0.25">
      <c r="A58" s="384" t="s">
        <v>735</v>
      </c>
    </row>
    <row r="59" spans="1:1" ht="30.75" x14ac:dyDescent="0.25">
      <c r="A59" s="384" t="s">
        <v>476</v>
      </c>
    </row>
    <row r="60" spans="1:1" ht="60.75" x14ac:dyDescent="0.25">
      <c r="A60" s="384" t="s">
        <v>477</v>
      </c>
    </row>
    <row r="61" spans="1:1" ht="60.75" x14ac:dyDescent="0.25">
      <c r="A61" s="384" t="s">
        <v>752</v>
      </c>
    </row>
    <row r="62" spans="1:1" ht="45.75" x14ac:dyDescent="0.25">
      <c r="A62" s="384" t="s">
        <v>478</v>
      </c>
    </row>
    <row r="63" spans="1:1" ht="45.75" x14ac:dyDescent="0.25">
      <c r="A63" s="384" t="s">
        <v>479</v>
      </c>
    </row>
    <row r="64" spans="1:1" ht="45.75" x14ac:dyDescent="0.25">
      <c r="A64" s="384" t="s">
        <v>480</v>
      </c>
    </row>
    <row r="65" spans="1:1" ht="45.75" x14ac:dyDescent="0.25">
      <c r="A65" s="384" t="s">
        <v>481</v>
      </c>
    </row>
    <row r="66" spans="1:1" ht="45.75" x14ac:dyDescent="0.25">
      <c r="A66" s="384" t="s">
        <v>482</v>
      </c>
    </row>
    <row r="67" spans="1:1" ht="30.75" x14ac:dyDescent="0.25">
      <c r="A67" s="384" t="s">
        <v>483</v>
      </c>
    </row>
    <row r="68" spans="1:1" ht="31.5" x14ac:dyDescent="0.25">
      <c r="A68" s="384" t="s">
        <v>484</v>
      </c>
    </row>
    <row r="69" spans="1:1" ht="15.75" hidden="1" x14ac:dyDescent="0.25">
      <c r="A69" s="384"/>
    </row>
    <row r="70" spans="1:1" hidden="1" x14ac:dyDescent="0.25"/>
    <row r="71" spans="1:1" hidden="1" x14ac:dyDescent="0.25"/>
    <row r="72" spans="1:1" hidden="1" x14ac:dyDescent="0.25"/>
    <row r="73" spans="1:1" hidden="1" x14ac:dyDescent="0.25"/>
    <row r="74" spans="1:1" hidden="1" x14ac:dyDescent="0.2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32"/>
  <sheetViews>
    <sheetView showGridLines="0" topLeftCell="A6" zoomScale="80" zoomScaleNormal="80" zoomScaleSheetLayoutView="40" workbookViewId="0">
      <selection activeCell="H16" sqref="H16"/>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6" t="s">
        <v>776</v>
      </c>
      <c r="B1" s="377" t="s">
        <v>277</v>
      </c>
      <c r="C1" s="27"/>
      <c r="D1" s="27"/>
      <c r="E1" s="169"/>
      <c r="H1" s="27"/>
      <c r="I1" s="169"/>
      <c r="K1" s="27"/>
      <c r="L1" s="169"/>
      <c r="P1" s="379" t="s">
        <v>275</v>
      </c>
    </row>
    <row r="2" spans="1:17" s="25" customFormat="1" ht="15.75" thickBot="1" x14ac:dyDescent="0.25">
      <c r="B2" s="378" t="s">
        <v>276</v>
      </c>
      <c r="C2" s="199"/>
      <c r="D2" s="199"/>
      <c r="E2" s="200"/>
      <c r="F2" s="199"/>
      <c r="G2" s="199"/>
      <c r="H2" s="199"/>
      <c r="I2" s="200"/>
      <c r="J2" s="199"/>
      <c r="K2" s="199"/>
      <c r="L2" s="200"/>
      <c r="M2" s="199"/>
      <c r="N2" s="199"/>
      <c r="O2" s="199"/>
      <c r="P2" s="200"/>
    </row>
    <row r="3" spans="1:17" x14ac:dyDescent="0.2">
      <c r="B3" s="14"/>
      <c r="C3" s="14"/>
      <c r="D3" s="14"/>
    </row>
    <row r="4" spans="1:17" s="121" customFormat="1" x14ac:dyDescent="0.2">
      <c r="B4" s="380" t="s">
        <v>743</v>
      </c>
    </row>
    <row r="5" spans="1:17" ht="18" x14ac:dyDescent="0.25">
      <c r="B5" s="403" t="str">
        <f>'1. Information'!B5</f>
        <v>Annual Mental Health Services Act (MHSA) Revenue and Expenditure Report</v>
      </c>
      <c r="C5" s="4"/>
      <c r="D5" s="4"/>
      <c r="E5" s="4"/>
      <c r="F5" s="4"/>
      <c r="G5" s="4"/>
      <c r="H5" s="4"/>
      <c r="I5" s="4"/>
      <c r="J5" s="4"/>
      <c r="K5" s="5"/>
      <c r="L5" s="4"/>
      <c r="M5" s="4"/>
      <c r="N5" s="4"/>
      <c r="O5" s="4"/>
      <c r="P5" s="27"/>
    </row>
    <row r="6" spans="1:17" ht="18" x14ac:dyDescent="0.2">
      <c r="B6" s="404" t="str">
        <f>'1. Information'!B6</f>
        <v>Fiscal Year: 2021-2022</v>
      </c>
      <c r="C6" s="6"/>
      <c r="D6" s="6"/>
      <c r="E6" s="6"/>
      <c r="F6" s="6"/>
      <c r="G6" s="6"/>
      <c r="H6" s="6"/>
      <c r="I6" s="6"/>
      <c r="J6" s="6"/>
      <c r="K6" s="7"/>
      <c r="L6" s="6"/>
      <c r="M6" s="6"/>
      <c r="N6" s="6"/>
      <c r="O6" s="6"/>
      <c r="P6" s="27"/>
    </row>
    <row r="7" spans="1:17" ht="18" x14ac:dyDescent="0.25">
      <c r="B7" s="403"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2" t="s">
        <v>0</v>
      </c>
      <c r="C9" s="241"/>
      <c r="D9" s="242"/>
      <c r="E9" s="183" t="str">
        <f>IF(ISBLANK('1. Information'!D11),"",'1. Information'!D11)</f>
        <v>Sacramento</v>
      </c>
      <c r="G9" s="225" t="s">
        <v>1</v>
      </c>
      <c r="H9" s="263">
        <f>IF(ISBLANK('1. Information'!D9),"",'1. Information'!D9)</f>
        <v>44951</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3" t="s">
        <v>214</v>
      </c>
      <c r="C11" s="228"/>
      <c r="D11" s="228"/>
      <c r="E11" s="267"/>
      <c r="F11" s="264"/>
      <c r="G11" s="264"/>
      <c r="H11" s="266"/>
      <c r="I11" s="266"/>
      <c r="J11" s="304"/>
      <c r="K11" s="304"/>
      <c r="L11" s="5"/>
      <c r="M11" s="5"/>
      <c r="N11" s="5"/>
      <c r="O11" s="174"/>
      <c r="P11" s="5"/>
    </row>
    <row r="12" spans="1:17" ht="16.5" thickTop="1" x14ac:dyDescent="0.25">
      <c r="B12" s="305"/>
      <c r="C12" s="3"/>
      <c r="D12" s="3"/>
      <c r="F12" s="27"/>
      <c r="G12" s="27"/>
      <c r="H12" s="29"/>
      <c r="I12" s="29"/>
      <c r="J12" s="5"/>
      <c r="K12" s="5"/>
      <c r="L12" s="5"/>
      <c r="M12" s="5"/>
      <c r="N12" s="5"/>
      <c r="O12" s="174"/>
      <c r="P12" s="5"/>
    </row>
    <row r="13" spans="1:17" ht="15.75" x14ac:dyDescent="0.25">
      <c r="B13" s="405"/>
      <c r="C13" s="3"/>
      <c r="D13" s="3"/>
      <c r="F13" s="217" t="s">
        <v>23</v>
      </c>
      <c r="G13" s="234" t="s">
        <v>25</v>
      </c>
      <c r="H13" s="269" t="s">
        <v>27</v>
      </c>
      <c r="I13" s="269" t="s">
        <v>202</v>
      </c>
      <c r="J13" s="290" t="s">
        <v>203</v>
      </c>
      <c r="K13" s="217" t="s">
        <v>204</v>
      </c>
      <c r="L13" s="180"/>
      <c r="M13" s="174"/>
      <c r="N13" s="174"/>
      <c r="O13" s="27"/>
      <c r="P13" s="27"/>
    </row>
    <row r="14" spans="1:17" ht="65.25" customHeight="1" x14ac:dyDescent="0.25">
      <c r="B14" s="27"/>
      <c r="C14" s="306"/>
      <c r="D14" s="306"/>
      <c r="E14" s="306"/>
      <c r="F14" s="235" t="s">
        <v>294</v>
      </c>
      <c r="G14" s="237" t="s">
        <v>4</v>
      </c>
      <c r="H14" s="236" t="s">
        <v>5</v>
      </c>
      <c r="I14" s="236" t="s">
        <v>26</v>
      </c>
      <c r="J14" s="236" t="s">
        <v>12</v>
      </c>
      <c r="K14" s="298" t="s">
        <v>222</v>
      </c>
      <c r="L14" s="174"/>
      <c r="M14" s="174"/>
      <c r="N14" s="174"/>
      <c r="O14" s="27"/>
      <c r="P14" s="27"/>
    </row>
    <row r="15" spans="1:17" ht="15.75" x14ac:dyDescent="0.25">
      <c r="B15" s="299">
        <v>1</v>
      </c>
      <c r="C15" s="307" t="s">
        <v>142</v>
      </c>
      <c r="D15" s="241"/>
      <c r="E15" s="242"/>
      <c r="F15" s="135">
        <v>0</v>
      </c>
      <c r="G15" s="135"/>
      <c r="H15" s="135"/>
      <c r="I15" s="135"/>
      <c r="J15" s="135"/>
      <c r="K15" s="245">
        <f>SUM(F15:J15)</f>
        <v>0</v>
      </c>
      <c r="L15" s="174"/>
      <c r="M15" s="174"/>
      <c r="N15" s="174"/>
      <c r="O15" s="27"/>
      <c r="P15" s="27"/>
    </row>
    <row r="16" spans="1:17" ht="15.75" x14ac:dyDescent="0.25">
      <c r="B16" s="299">
        <v>2</v>
      </c>
      <c r="C16" s="307" t="s">
        <v>143</v>
      </c>
      <c r="D16" s="241"/>
      <c r="E16" s="242"/>
      <c r="F16" s="135"/>
      <c r="G16" s="135"/>
      <c r="H16" s="135"/>
      <c r="I16" s="135"/>
      <c r="J16" s="135"/>
      <c r="K16" s="245">
        <f>SUM(F16:J16)</f>
        <v>0</v>
      </c>
      <c r="L16" s="174"/>
      <c r="M16" s="174"/>
      <c r="N16" s="174"/>
      <c r="O16" s="27"/>
      <c r="P16" s="27"/>
    </row>
    <row r="17" spans="2:17" ht="15.75" x14ac:dyDescent="0.25">
      <c r="B17" s="299">
        <v>3</v>
      </c>
      <c r="C17" s="308" t="s">
        <v>238</v>
      </c>
      <c r="D17" s="244"/>
      <c r="E17" s="242"/>
      <c r="F17" s="135"/>
      <c r="G17" s="309"/>
      <c r="H17" s="309"/>
      <c r="I17" s="309"/>
      <c r="J17" s="309"/>
      <c r="K17" s="245">
        <f>F17</f>
        <v>0</v>
      </c>
      <c r="L17" s="174"/>
      <c r="M17" s="174"/>
      <c r="N17" s="174"/>
      <c r="O17" s="27"/>
      <c r="P17" s="27"/>
    </row>
    <row r="18" spans="2:17" ht="15.75" x14ac:dyDescent="0.25">
      <c r="B18" s="299">
        <v>4</v>
      </c>
      <c r="C18" s="308" t="s">
        <v>293</v>
      </c>
      <c r="D18" s="244"/>
      <c r="E18" s="242"/>
      <c r="F18" s="135">
        <v>72993.429999999993</v>
      </c>
      <c r="G18" s="309"/>
      <c r="H18" s="309"/>
      <c r="I18" s="309"/>
      <c r="J18" s="309"/>
      <c r="K18" s="245">
        <f>F18</f>
        <v>72993.429999999993</v>
      </c>
      <c r="L18" s="174"/>
      <c r="M18" s="174"/>
      <c r="N18" s="174"/>
      <c r="O18" s="27"/>
      <c r="P18" s="27"/>
    </row>
    <row r="19" spans="2:17" ht="15.75" x14ac:dyDescent="0.25">
      <c r="B19" s="299">
        <v>5</v>
      </c>
      <c r="C19" s="307" t="s">
        <v>144</v>
      </c>
      <c r="D19" s="241"/>
      <c r="E19" s="242"/>
      <c r="F19" s="310">
        <f>SUMIF($K$29:$K$128,"Project Administration",L$29:L$128)</f>
        <v>201118.79199999999</v>
      </c>
      <c r="G19" s="311">
        <f>SUMIF($K$29:$K$128,"Project Administration",M$29:M$128)</f>
        <v>0</v>
      </c>
      <c r="H19" s="310">
        <f>SUMIF($K$29:$K$128,"Project Administration",N$29:N$128)</f>
        <v>0</v>
      </c>
      <c r="I19" s="310">
        <f>SUMIF($K$29:$K$128,"Project Administration",O$29:O$128)</f>
        <v>0</v>
      </c>
      <c r="J19" s="310">
        <f>SUMIF($K$29:$K$128,"Project Administration",P$29:P$128)</f>
        <v>0</v>
      </c>
      <c r="K19" s="245">
        <f t="shared" ref="K19:K23" si="0">SUM(F19:J19)</f>
        <v>201118.79199999999</v>
      </c>
      <c r="L19" s="174"/>
      <c r="M19" s="174"/>
      <c r="N19" s="174"/>
      <c r="O19" s="27"/>
      <c r="P19" s="27"/>
    </row>
    <row r="20" spans="2:17" ht="15.75" x14ac:dyDescent="0.25">
      <c r="B20" s="299">
        <v>6</v>
      </c>
      <c r="C20" s="307" t="s">
        <v>145</v>
      </c>
      <c r="D20" s="241"/>
      <c r="E20" s="242"/>
      <c r="F20" s="309">
        <f>SUMIF($K$29:$K$128,"Project Evaluation",L$29:L$128)</f>
        <v>328711.48</v>
      </c>
      <c r="G20" s="312">
        <f>SUMIF($K$29:$K$128,"Project Evaluation",M$29:M$128)</f>
        <v>0</v>
      </c>
      <c r="H20" s="309">
        <f>SUMIF($K$29:$K$128,"Project Evaluation",N$29:N$128)</f>
        <v>0</v>
      </c>
      <c r="I20" s="309">
        <f>SUMIF($K$29:$K$128,"Project Evaluation",O$29:O$128)</f>
        <v>0</v>
      </c>
      <c r="J20" s="309">
        <f>SUMIF($K$29:$K$128,"Project Evaluation",P$29:P$128)</f>
        <v>0</v>
      </c>
      <c r="K20" s="245">
        <f t="shared" si="0"/>
        <v>328711.48</v>
      </c>
      <c r="L20" s="174"/>
      <c r="M20" s="174"/>
      <c r="N20" s="174"/>
      <c r="O20" s="27"/>
      <c r="P20" s="27"/>
    </row>
    <row r="21" spans="2:17" ht="15.75" x14ac:dyDescent="0.25">
      <c r="B21" s="299">
        <v>7</v>
      </c>
      <c r="C21" s="307" t="s">
        <v>196</v>
      </c>
      <c r="D21" s="241"/>
      <c r="E21" s="242"/>
      <c r="F21" s="309">
        <f>SUMIF($K$29:$K$128,"Project Direct",L$29:L$128)</f>
        <v>4872180.8331913305</v>
      </c>
      <c r="G21" s="312">
        <f>SUMIF($K$29:$K$128,"Project Direct",M$29:M$128)</f>
        <v>3940848.3168086694</v>
      </c>
      <c r="H21" s="309">
        <f>SUMIF($K$29:$K$128,"Project Direct",N$29:N$128)</f>
        <v>0</v>
      </c>
      <c r="I21" s="309">
        <f>SUMIF($K$29:$K$128,"Project Direct",O$29:O$128)</f>
        <v>0</v>
      </c>
      <c r="J21" s="309">
        <f>SUMIF($K$29:$K$128,"Project Direct",P$29:P$128)</f>
        <v>349575.65</v>
      </c>
      <c r="K21" s="245">
        <f t="shared" si="0"/>
        <v>9162604.8000000007</v>
      </c>
      <c r="L21" s="174"/>
      <c r="M21" s="174"/>
      <c r="N21" s="174"/>
      <c r="O21" s="27"/>
      <c r="P21" s="27"/>
    </row>
    <row r="22" spans="2:17" ht="15.75" x14ac:dyDescent="0.25">
      <c r="B22" s="299">
        <v>8</v>
      </c>
      <c r="C22" s="307" t="s">
        <v>146</v>
      </c>
      <c r="D22" s="313"/>
      <c r="F22" s="314">
        <f>SUM(F19:F21)</f>
        <v>5402011.1051913304</v>
      </c>
      <c r="G22" s="315">
        <f>SUM(G19:G21)</f>
        <v>3940848.3168086694</v>
      </c>
      <c r="H22" s="314">
        <f>SUM(H19:H21)</f>
        <v>0</v>
      </c>
      <c r="I22" s="314">
        <f>SUM(I19:I21)</f>
        <v>0</v>
      </c>
      <c r="J22" s="314">
        <f t="shared" ref="J22" si="1">SUM(J19:J21)</f>
        <v>349575.65</v>
      </c>
      <c r="K22" s="245">
        <f t="shared" si="0"/>
        <v>9692435.0720000006</v>
      </c>
      <c r="L22" s="174"/>
      <c r="M22" s="174"/>
      <c r="N22" s="174"/>
      <c r="O22" s="27"/>
      <c r="P22" s="27"/>
    </row>
    <row r="23" spans="2:17" ht="30.95" customHeight="1" x14ac:dyDescent="0.25">
      <c r="B23" s="299">
        <v>9</v>
      </c>
      <c r="C23" s="316" t="s">
        <v>239</v>
      </c>
      <c r="D23" s="317"/>
      <c r="E23" s="318"/>
      <c r="F23" s="319">
        <f>SUM(F15:F16,F18:F21)</f>
        <v>5475004.5351913301</v>
      </c>
      <c r="G23" s="319">
        <f>SUM(G15:G16,G19:G21)</f>
        <v>3940848.3168086694</v>
      </c>
      <c r="H23" s="319">
        <f t="shared" ref="H23:J23" si="2">SUM(H15:H16,H19:H21)</f>
        <v>0</v>
      </c>
      <c r="I23" s="319">
        <f t="shared" si="2"/>
        <v>0</v>
      </c>
      <c r="J23" s="319">
        <f t="shared" si="2"/>
        <v>349575.65</v>
      </c>
      <c r="K23" s="278">
        <f t="shared" si="0"/>
        <v>9765428.5020000003</v>
      </c>
      <c r="L23" s="174"/>
      <c r="M23" s="174"/>
      <c r="N23" s="174"/>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2" t="s">
        <v>215</v>
      </c>
      <c r="C25" s="264"/>
      <c r="D25" s="264"/>
      <c r="E25" s="264"/>
      <c r="F25" s="264"/>
      <c r="G25" s="264"/>
      <c r="H25" s="264"/>
      <c r="I25" s="264"/>
      <c r="J25" s="264"/>
      <c r="K25" s="264"/>
      <c r="L25" s="264"/>
      <c r="M25" s="264"/>
      <c r="N25" s="264"/>
      <c r="O25" s="264"/>
      <c r="P25" s="264"/>
    </row>
    <row r="26" spans="2:17" ht="15.75" thickTop="1" x14ac:dyDescent="0.2">
      <c r="B26" s="27"/>
      <c r="C26" s="27"/>
      <c r="D26" s="27"/>
      <c r="E26" s="27"/>
      <c r="F26" s="27"/>
      <c r="G26" s="27"/>
      <c r="H26" s="27"/>
      <c r="I26" s="27"/>
      <c r="J26" s="27"/>
      <c r="K26" s="27"/>
      <c r="L26" s="27"/>
      <c r="M26" s="27"/>
      <c r="N26" s="27"/>
      <c r="O26" s="27"/>
      <c r="P26" s="27"/>
    </row>
    <row r="27" spans="2:17" x14ac:dyDescent="0.2">
      <c r="B27" s="401"/>
      <c r="C27" s="27"/>
      <c r="D27" s="299" t="s">
        <v>23</v>
      </c>
      <c r="E27" s="299" t="s">
        <v>25</v>
      </c>
      <c r="F27" s="299" t="s">
        <v>27</v>
      </c>
      <c r="G27" s="299" t="s">
        <v>202</v>
      </c>
      <c r="H27" s="299" t="s">
        <v>203</v>
      </c>
      <c r="I27" s="299" t="s">
        <v>204</v>
      </c>
      <c r="J27" s="299" t="s">
        <v>213</v>
      </c>
      <c r="K27" s="299" t="s">
        <v>205</v>
      </c>
      <c r="L27" s="217" t="s">
        <v>206</v>
      </c>
      <c r="M27" s="233" t="s">
        <v>207</v>
      </c>
      <c r="N27" s="233" t="s">
        <v>208</v>
      </c>
      <c r="O27" s="320" t="s">
        <v>209</v>
      </c>
      <c r="P27" s="217" t="s">
        <v>210</v>
      </c>
      <c r="Q27" s="217" t="s">
        <v>211</v>
      </c>
    </row>
    <row r="28" spans="2:17" ht="47.25" x14ac:dyDescent="0.2">
      <c r="B28" s="321" t="s">
        <v>120</v>
      </c>
      <c r="C28" s="321"/>
      <c r="D28" s="282" t="s">
        <v>168</v>
      </c>
      <c r="E28" s="322" t="s">
        <v>10</v>
      </c>
      <c r="F28" s="236" t="s">
        <v>15</v>
      </c>
      <c r="G28" s="236" t="s">
        <v>136</v>
      </c>
      <c r="H28" s="236" t="s">
        <v>11</v>
      </c>
      <c r="I28" s="236" t="s">
        <v>133</v>
      </c>
      <c r="J28" s="236" t="s">
        <v>134</v>
      </c>
      <c r="K28" s="282" t="s">
        <v>135</v>
      </c>
      <c r="L28" s="235" t="s">
        <v>283</v>
      </c>
      <c r="M28" s="297" t="s">
        <v>4</v>
      </c>
      <c r="N28" s="295" t="s">
        <v>5</v>
      </c>
      <c r="O28" s="295" t="s">
        <v>26</v>
      </c>
      <c r="P28" s="323" t="s">
        <v>12</v>
      </c>
      <c r="Q28" s="298" t="s">
        <v>222</v>
      </c>
    </row>
    <row r="29" spans="2:17" x14ac:dyDescent="0.2">
      <c r="B29" s="275">
        <v>10</v>
      </c>
      <c r="C29" s="292" t="s">
        <v>23</v>
      </c>
      <c r="D29" s="324">
        <f>IF(Q32&lt;&gt;0,VLOOKUP($E$9,Info_County_Code,2,FALSE),"")</f>
        <v>34</v>
      </c>
      <c r="E29" s="143" t="s">
        <v>798</v>
      </c>
      <c r="F29" s="419"/>
      <c r="G29" s="419">
        <v>42516</v>
      </c>
      <c r="H29" s="419">
        <v>42917</v>
      </c>
      <c r="I29" s="420">
        <v>12500000</v>
      </c>
      <c r="J29" s="420"/>
      <c r="K29" s="325" t="s">
        <v>140</v>
      </c>
      <c r="L29" s="32">
        <v>201118.79199999999</v>
      </c>
      <c r="M29" s="32"/>
      <c r="N29" s="30"/>
      <c r="O29" s="30"/>
      <c r="P29" s="34"/>
      <c r="Q29" s="245">
        <f>SUM(L29:P29)</f>
        <v>201118.79199999999</v>
      </c>
    </row>
    <row r="30" spans="2:17" x14ac:dyDescent="0.2">
      <c r="B30" s="275">
        <v>10</v>
      </c>
      <c r="C30" s="217" t="s">
        <v>25</v>
      </c>
      <c r="D30" s="326">
        <f t="shared" ref="D30:J31" si="3">IF(ISBLANK(D29),"",D29)</f>
        <v>34</v>
      </c>
      <c r="E30" s="327" t="str">
        <f t="shared" si="3"/>
        <v>Program 2 - Mental Health Urgent Care Clinic</v>
      </c>
      <c r="F30" s="328" t="str">
        <f t="shared" si="3"/>
        <v/>
      </c>
      <c r="G30" s="328">
        <f t="shared" si="3"/>
        <v>42516</v>
      </c>
      <c r="H30" s="328">
        <f t="shared" si="3"/>
        <v>42917</v>
      </c>
      <c r="I30" s="329">
        <f t="shared" si="3"/>
        <v>12500000</v>
      </c>
      <c r="J30" s="329" t="str">
        <f t="shared" si="3"/>
        <v/>
      </c>
      <c r="K30" s="274" t="s">
        <v>141</v>
      </c>
      <c r="L30" s="32">
        <v>78711.48</v>
      </c>
      <c r="M30" s="32"/>
      <c r="N30" s="30"/>
      <c r="O30" s="30"/>
      <c r="P30" s="34"/>
      <c r="Q30" s="245">
        <f t="shared" ref="Q30:Q60" si="4">SUM(L30:P30)</f>
        <v>78711.48</v>
      </c>
    </row>
    <row r="31" spans="2:17" x14ac:dyDescent="0.2">
      <c r="B31" s="275">
        <v>10</v>
      </c>
      <c r="C31" s="217" t="s">
        <v>27</v>
      </c>
      <c r="D31" s="326">
        <f t="shared" ref="D31:I31" si="5">IF(ISBLANK(D29),"",D29)</f>
        <v>34</v>
      </c>
      <c r="E31" s="330" t="str">
        <f t="shared" si="5"/>
        <v>Program 2 - Mental Health Urgent Care Clinic</v>
      </c>
      <c r="F31" s="331" t="str">
        <f t="shared" si="5"/>
        <v/>
      </c>
      <c r="G31" s="331">
        <f t="shared" si="5"/>
        <v>42516</v>
      </c>
      <c r="H31" s="331">
        <f t="shared" si="5"/>
        <v>42917</v>
      </c>
      <c r="I31" s="274">
        <f t="shared" si="5"/>
        <v>12500000</v>
      </c>
      <c r="J31" s="274" t="str">
        <f t="shared" si="3"/>
        <v/>
      </c>
      <c r="K31" s="274" t="s">
        <v>197</v>
      </c>
      <c r="L31" s="32">
        <v>734764.53000000038</v>
      </c>
      <c r="M31" s="32">
        <v>1971814.6199999999</v>
      </c>
      <c r="N31" s="30"/>
      <c r="O31" s="30"/>
      <c r="P31" s="34">
        <v>155426.53</v>
      </c>
      <c r="Q31" s="245">
        <f t="shared" si="4"/>
        <v>2862005.68</v>
      </c>
    </row>
    <row r="32" spans="2:17" ht="15.75" x14ac:dyDescent="0.25">
      <c r="B32" s="332">
        <v>10</v>
      </c>
      <c r="C32" s="332" t="s">
        <v>202</v>
      </c>
      <c r="D32" s="333">
        <f t="shared" ref="D32:J32" si="6">IF(ISBLANK(D29),"",D29)</f>
        <v>34</v>
      </c>
      <c r="E32" s="334" t="str">
        <f t="shared" si="6"/>
        <v>Program 2 - Mental Health Urgent Care Clinic</v>
      </c>
      <c r="F32" s="335" t="str">
        <f t="shared" si="6"/>
        <v/>
      </c>
      <c r="G32" s="335">
        <f t="shared" si="6"/>
        <v>42516</v>
      </c>
      <c r="H32" s="335">
        <f t="shared" si="6"/>
        <v>42917</v>
      </c>
      <c r="I32" s="336">
        <f t="shared" si="6"/>
        <v>12500000</v>
      </c>
      <c r="J32" s="336" t="str">
        <f t="shared" si="6"/>
        <v/>
      </c>
      <c r="K32" s="278" t="s">
        <v>217</v>
      </c>
      <c r="L32" s="337">
        <f>SUM(L29:L31)</f>
        <v>1014594.8020000004</v>
      </c>
      <c r="M32" s="337">
        <f>SUM(M29:M31)</f>
        <v>1971814.6199999999</v>
      </c>
      <c r="N32" s="338">
        <f t="shared" ref="N32:P32" si="7">SUM(N29:N31)</f>
        <v>0</v>
      </c>
      <c r="O32" s="338">
        <f t="shared" si="7"/>
        <v>0</v>
      </c>
      <c r="P32" s="339">
        <f t="shared" si="7"/>
        <v>155426.53</v>
      </c>
      <c r="Q32" s="278">
        <f t="shared" si="4"/>
        <v>3141835.952</v>
      </c>
    </row>
    <row r="33" spans="2:17" ht="30" x14ac:dyDescent="0.2">
      <c r="B33" s="275">
        <v>11</v>
      </c>
      <c r="C33" s="292" t="s">
        <v>23</v>
      </c>
      <c r="D33" s="324">
        <f>IF(Q36&lt;&gt;0,VLOOKUP($E$9,Info_County_Code,2,FALSE),"")</f>
        <v>34</v>
      </c>
      <c r="E33" s="143" t="s">
        <v>799</v>
      </c>
      <c r="F33" s="419"/>
      <c r="G33" s="419">
        <v>43244</v>
      </c>
      <c r="H33" s="419">
        <v>43445</v>
      </c>
      <c r="I33" s="420">
        <v>13885661</v>
      </c>
      <c r="J33" s="420">
        <v>1000000</v>
      </c>
      <c r="K33" s="325" t="str">
        <f>IF(NOT(ISBLANK(E33)),$K$29,"")</f>
        <v>Project Administration</v>
      </c>
      <c r="L33" s="32"/>
      <c r="M33" s="32"/>
      <c r="N33" s="30"/>
      <c r="O33" s="30"/>
      <c r="P33" s="34"/>
      <c r="Q33" s="245">
        <f t="shared" ref="Q33:Q36" si="8">SUM(L33:P33)</f>
        <v>0</v>
      </c>
    </row>
    <row r="34" spans="2:17" ht="30" x14ac:dyDescent="0.2">
      <c r="B34" s="275">
        <v>11</v>
      </c>
      <c r="C34" s="217" t="s">
        <v>25</v>
      </c>
      <c r="D34" s="326">
        <f t="shared" ref="D34:J34" si="9">IF(ISBLANK(D33),"",D33)</f>
        <v>34</v>
      </c>
      <c r="E34" s="327" t="str">
        <f t="shared" si="9"/>
        <v xml:space="preserve">Program 3 - Behavioral Health Crisis Services Collaborative </v>
      </c>
      <c r="F34" s="328" t="str">
        <f t="shared" si="9"/>
        <v/>
      </c>
      <c r="G34" s="328">
        <f t="shared" si="9"/>
        <v>43244</v>
      </c>
      <c r="H34" s="328">
        <f t="shared" si="9"/>
        <v>43445</v>
      </c>
      <c r="I34" s="329">
        <f t="shared" si="9"/>
        <v>13885661</v>
      </c>
      <c r="J34" s="329">
        <f t="shared" si="9"/>
        <v>1000000</v>
      </c>
      <c r="K34" s="274" t="str">
        <f>IF(NOT(ISBLANK(E33)),$K$30,"")</f>
        <v>Project Evaluation</v>
      </c>
      <c r="L34" s="32">
        <v>250000</v>
      </c>
      <c r="M34" s="32"/>
      <c r="N34" s="30"/>
      <c r="O34" s="30"/>
      <c r="P34" s="34"/>
      <c r="Q34" s="245">
        <f t="shared" si="8"/>
        <v>250000</v>
      </c>
    </row>
    <row r="35" spans="2:17" ht="30" x14ac:dyDescent="0.2">
      <c r="B35" s="275">
        <v>11</v>
      </c>
      <c r="C35" s="217" t="s">
        <v>27</v>
      </c>
      <c r="D35" s="326">
        <f t="shared" ref="D35:J35" si="10">IF(ISBLANK(D33),"",D33)</f>
        <v>34</v>
      </c>
      <c r="E35" s="330" t="str">
        <f t="shared" si="10"/>
        <v xml:space="preserve">Program 3 - Behavioral Health Crisis Services Collaborative </v>
      </c>
      <c r="F35" s="331" t="str">
        <f t="shared" si="10"/>
        <v/>
      </c>
      <c r="G35" s="331">
        <f t="shared" si="10"/>
        <v>43244</v>
      </c>
      <c r="H35" s="331">
        <f t="shared" si="10"/>
        <v>43445</v>
      </c>
      <c r="I35" s="274">
        <f t="shared" si="10"/>
        <v>13885661</v>
      </c>
      <c r="J35" s="274">
        <f t="shared" si="10"/>
        <v>1000000</v>
      </c>
      <c r="K35" s="274" t="str">
        <f>IF(NOT(ISBLANK(E33)),$K$31,"")</f>
        <v>Project Direct</v>
      </c>
      <c r="L35" s="32">
        <v>3378791.1831913302</v>
      </c>
      <c r="M35" s="32">
        <v>1914513.3468086692</v>
      </c>
      <c r="N35" s="30"/>
      <c r="O35" s="30"/>
      <c r="P35" s="34">
        <v>120621.47</v>
      </c>
      <c r="Q35" s="245">
        <f t="shared" si="8"/>
        <v>5413925.9999999991</v>
      </c>
    </row>
    <row r="36" spans="2:17" ht="31.5" x14ac:dyDescent="0.25">
      <c r="B36" s="332">
        <v>11</v>
      </c>
      <c r="C36" s="332" t="s">
        <v>202</v>
      </c>
      <c r="D36" s="333">
        <f t="shared" ref="D36:J36" si="11">IF(ISBLANK(D33),"",D33)</f>
        <v>34</v>
      </c>
      <c r="E36" s="334" t="str">
        <f t="shared" si="11"/>
        <v xml:space="preserve">Program 3 - Behavioral Health Crisis Services Collaborative </v>
      </c>
      <c r="F36" s="335" t="str">
        <f t="shared" si="11"/>
        <v/>
      </c>
      <c r="G36" s="335">
        <f t="shared" si="11"/>
        <v>43244</v>
      </c>
      <c r="H36" s="335">
        <f t="shared" si="11"/>
        <v>43445</v>
      </c>
      <c r="I36" s="336">
        <f t="shared" si="11"/>
        <v>13885661</v>
      </c>
      <c r="J36" s="336">
        <f t="shared" si="11"/>
        <v>1000000</v>
      </c>
      <c r="K36" s="278" t="str">
        <f>IF(NOT(ISBLANK(E33)),$K$32,"")</f>
        <v>Project Subtotal</v>
      </c>
      <c r="L36" s="337">
        <f t="shared" ref="L36" si="12">SUM(L33:L35)</f>
        <v>3628791.1831913302</v>
      </c>
      <c r="M36" s="337">
        <f>SUM(M33:M35)</f>
        <v>1914513.3468086692</v>
      </c>
      <c r="N36" s="338">
        <f t="shared" ref="N36:P36" si="13">SUM(N33:N35)</f>
        <v>0</v>
      </c>
      <c r="O36" s="338">
        <f t="shared" si="13"/>
        <v>0</v>
      </c>
      <c r="P36" s="339">
        <f t="shared" si="13"/>
        <v>120621.47</v>
      </c>
      <c r="Q36" s="278">
        <f t="shared" si="8"/>
        <v>5663925.9999999991</v>
      </c>
    </row>
    <row r="37" spans="2:17" x14ac:dyDescent="0.2">
      <c r="B37" s="275">
        <v>12</v>
      </c>
      <c r="C37" s="292" t="s">
        <v>23</v>
      </c>
      <c r="D37" s="324" t="str">
        <f>IF(Q40&lt;&gt;0,VLOOKUP($E$9,Info_County_Code,2,FALSE),"")</f>
        <v/>
      </c>
      <c r="E37" s="143" t="s">
        <v>800</v>
      </c>
      <c r="F37" s="419"/>
      <c r="G37" s="419">
        <v>43987</v>
      </c>
      <c r="H37" s="419">
        <v>44013</v>
      </c>
      <c r="I37" s="420">
        <v>500000</v>
      </c>
      <c r="J37" s="30"/>
      <c r="K37" s="325" t="str">
        <f>IF(NOT(ISBLANK(E37)),$K$29,"")</f>
        <v>Project Administration</v>
      </c>
      <c r="L37" s="32"/>
      <c r="M37" s="32"/>
      <c r="N37" s="30"/>
      <c r="O37" s="30"/>
      <c r="P37" s="34"/>
      <c r="Q37" s="245">
        <f t="shared" si="4"/>
        <v>0</v>
      </c>
    </row>
    <row r="38" spans="2:17" x14ac:dyDescent="0.2">
      <c r="B38" s="275">
        <v>12</v>
      </c>
      <c r="C38" s="217" t="s">
        <v>25</v>
      </c>
      <c r="D38" s="326" t="str">
        <f t="shared" ref="D38:J38" si="14">IF(ISBLANK(D37),"",D37)</f>
        <v/>
      </c>
      <c r="E38" s="327" t="str">
        <f t="shared" si="14"/>
        <v>Program 4 - Multi-County FSP INN  Project</v>
      </c>
      <c r="F38" s="328" t="str">
        <f t="shared" si="14"/>
        <v/>
      </c>
      <c r="G38" s="328">
        <f t="shared" si="14"/>
        <v>43987</v>
      </c>
      <c r="H38" s="328">
        <f t="shared" si="14"/>
        <v>44013</v>
      </c>
      <c r="I38" s="329">
        <f t="shared" si="14"/>
        <v>500000</v>
      </c>
      <c r="J38" s="329" t="str">
        <f t="shared" si="14"/>
        <v/>
      </c>
      <c r="K38" s="274" t="str">
        <f>IF(NOT(ISBLANK(E37)),$K$30,"")</f>
        <v>Project Evaluation</v>
      </c>
      <c r="L38" s="32"/>
      <c r="M38" s="32"/>
      <c r="N38" s="30"/>
      <c r="O38" s="30"/>
      <c r="P38" s="34"/>
      <c r="Q38" s="245">
        <f t="shared" si="4"/>
        <v>0</v>
      </c>
    </row>
    <row r="39" spans="2:17" x14ac:dyDescent="0.2">
      <c r="B39" s="275">
        <v>12</v>
      </c>
      <c r="C39" s="217" t="s">
        <v>27</v>
      </c>
      <c r="D39" s="326" t="str">
        <f t="shared" ref="D39:J39" si="15">IF(ISBLANK(D37),"",D37)</f>
        <v/>
      </c>
      <c r="E39" s="330" t="str">
        <f t="shared" si="15"/>
        <v>Program 4 - Multi-County FSP INN  Project</v>
      </c>
      <c r="F39" s="331" t="str">
        <f t="shared" si="15"/>
        <v/>
      </c>
      <c r="G39" s="331">
        <f t="shared" si="15"/>
        <v>43987</v>
      </c>
      <c r="H39" s="331">
        <f t="shared" si="15"/>
        <v>44013</v>
      </c>
      <c r="I39" s="274">
        <f t="shared" si="15"/>
        <v>500000</v>
      </c>
      <c r="J39" s="274" t="str">
        <f t="shared" si="15"/>
        <v/>
      </c>
      <c r="K39" s="274" t="str">
        <f>IF(NOT(ISBLANK(E37)),$K$31,"")</f>
        <v>Project Direct</v>
      </c>
      <c r="L39" s="32"/>
      <c r="M39" s="32"/>
      <c r="N39" s="30"/>
      <c r="O39" s="30"/>
      <c r="P39" s="34"/>
      <c r="Q39" s="245">
        <f t="shared" si="4"/>
        <v>0</v>
      </c>
    </row>
    <row r="40" spans="2:17" ht="15.75" x14ac:dyDescent="0.25">
      <c r="B40" s="332">
        <v>12</v>
      </c>
      <c r="C40" s="332" t="s">
        <v>202</v>
      </c>
      <c r="D40" s="333" t="str">
        <f t="shared" ref="D40:J40" si="16">IF(ISBLANK(D37),"",D37)</f>
        <v/>
      </c>
      <c r="E40" s="334" t="str">
        <f t="shared" si="16"/>
        <v>Program 4 - Multi-County FSP INN  Project</v>
      </c>
      <c r="F40" s="335" t="str">
        <f t="shared" si="16"/>
        <v/>
      </c>
      <c r="G40" s="335">
        <f t="shared" si="16"/>
        <v>43987</v>
      </c>
      <c r="H40" s="335">
        <f t="shared" si="16"/>
        <v>44013</v>
      </c>
      <c r="I40" s="336">
        <f t="shared" si="16"/>
        <v>500000</v>
      </c>
      <c r="J40" s="336" t="str">
        <f t="shared" si="16"/>
        <v/>
      </c>
      <c r="K40" s="278" t="str">
        <f>IF(NOT(ISBLANK(E37)),$K$32,"")</f>
        <v>Project Subtotal</v>
      </c>
      <c r="L40" s="337">
        <f t="shared" ref="L40" si="17">SUM(L37:L39)</f>
        <v>0</v>
      </c>
      <c r="M40" s="337">
        <f>SUM(M37:M39)</f>
        <v>0</v>
      </c>
      <c r="N40" s="338">
        <f t="shared" ref="N40" si="18">SUM(N37:N39)</f>
        <v>0</v>
      </c>
      <c r="O40" s="338">
        <f t="shared" ref="O40" si="19">SUM(O37:O39)</f>
        <v>0</v>
      </c>
      <c r="P40" s="339">
        <f t="shared" ref="P40" si="20">SUM(P37:P39)</f>
        <v>0</v>
      </c>
      <c r="Q40" s="278">
        <f t="shared" si="4"/>
        <v>0</v>
      </c>
    </row>
    <row r="41" spans="2:17" ht="30" x14ac:dyDescent="0.2">
      <c r="B41" s="275">
        <v>13</v>
      </c>
      <c r="C41" s="292" t="s">
        <v>23</v>
      </c>
      <c r="D41" s="324">
        <f>IF(Q44&lt;&gt;0,VLOOKUP($E$9,Info_County_Code,2,FALSE),"")</f>
        <v>34</v>
      </c>
      <c r="E41" s="143" t="s">
        <v>801</v>
      </c>
      <c r="F41" s="419"/>
      <c r="G41" s="419">
        <v>44007</v>
      </c>
      <c r="H41" s="419">
        <v>44418</v>
      </c>
      <c r="I41" s="420">
        <v>9536739</v>
      </c>
      <c r="J41" s="30"/>
      <c r="K41" s="325" t="str">
        <f>IF(NOT(ISBLANK(E41)),$K$29,"")</f>
        <v>Project Administration</v>
      </c>
      <c r="L41" s="32"/>
      <c r="M41" s="32"/>
      <c r="N41" s="30"/>
      <c r="O41" s="30"/>
      <c r="P41" s="34"/>
      <c r="Q41" s="245">
        <f t="shared" si="4"/>
        <v>0</v>
      </c>
    </row>
    <row r="42" spans="2:17" ht="30" x14ac:dyDescent="0.2">
      <c r="B42" s="275">
        <v>13</v>
      </c>
      <c r="C42" s="217" t="s">
        <v>25</v>
      </c>
      <c r="D42" s="326">
        <f t="shared" ref="D42:J42" si="21">IF(ISBLANK(D41),"",D41)</f>
        <v>34</v>
      </c>
      <c r="E42" s="327" t="str">
        <f t="shared" si="21"/>
        <v>Program 5 - Forensic Behavioral Health Multi-System Team</v>
      </c>
      <c r="F42" s="328" t="str">
        <f t="shared" si="21"/>
        <v/>
      </c>
      <c r="G42" s="328">
        <f t="shared" si="21"/>
        <v>44007</v>
      </c>
      <c r="H42" s="328">
        <f t="shared" si="21"/>
        <v>44418</v>
      </c>
      <c r="I42" s="329">
        <f t="shared" si="21"/>
        <v>9536739</v>
      </c>
      <c r="J42" s="329" t="str">
        <f t="shared" si="21"/>
        <v/>
      </c>
      <c r="K42" s="274" t="str">
        <f>IF(NOT(ISBLANK(E41)),$K$30,"")</f>
        <v>Project Evaluation</v>
      </c>
      <c r="L42" s="32"/>
      <c r="M42" s="32"/>
      <c r="N42" s="30"/>
      <c r="O42" s="30"/>
      <c r="P42" s="34"/>
      <c r="Q42" s="245">
        <f t="shared" si="4"/>
        <v>0</v>
      </c>
    </row>
    <row r="43" spans="2:17" ht="30" x14ac:dyDescent="0.2">
      <c r="B43" s="275">
        <v>13</v>
      </c>
      <c r="C43" s="217" t="s">
        <v>27</v>
      </c>
      <c r="D43" s="326">
        <f t="shared" ref="D43:J43" si="22">IF(ISBLANK(D41),"",D41)</f>
        <v>34</v>
      </c>
      <c r="E43" s="330" t="str">
        <f t="shared" si="22"/>
        <v>Program 5 - Forensic Behavioral Health Multi-System Team</v>
      </c>
      <c r="F43" s="331" t="str">
        <f t="shared" si="22"/>
        <v/>
      </c>
      <c r="G43" s="331">
        <f t="shared" si="22"/>
        <v>44007</v>
      </c>
      <c r="H43" s="331">
        <f t="shared" si="22"/>
        <v>44418</v>
      </c>
      <c r="I43" s="274">
        <f t="shared" si="22"/>
        <v>9536739</v>
      </c>
      <c r="J43" s="274" t="str">
        <f t="shared" si="22"/>
        <v/>
      </c>
      <c r="K43" s="274" t="str">
        <f>IF(NOT(ISBLANK(E41)),$K$31,"")</f>
        <v>Project Direct</v>
      </c>
      <c r="L43" s="32">
        <v>758625.11999999988</v>
      </c>
      <c r="M43" s="32">
        <v>54520.35</v>
      </c>
      <c r="N43" s="30"/>
      <c r="O43" s="30"/>
      <c r="P43" s="34">
        <v>73527.650000000009</v>
      </c>
      <c r="Q43" s="245">
        <f t="shared" si="4"/>
        <v>886673.11999999988</v>
      </c>
    </row>
    <row r="44" spans="2:17" ht="31.5" x14ac:dyDescent="0.25">
      <c r="B44" s="332">
        <v>13</v>
      </c>
      <c r="C44" s="332" t="s">
        <v>202</v>
      </c>
      <c r="D44" s="333">
        <f t="shared" ref="D44:J44" si="23">IF(ISBLANK(D41),"",D41)</f>
        <v>34</v>
      </c>
      <c r="E44" s="334" t="str">
        <f t="shared" si="23"/>
        <v>Program 5 - Forensic Behavioral Health Multi-System Team</v>
      </c>
      <c r="F44" s="335" t="str">
        <f t="shared" si="23"/>
        <v/>
      </c>
      <c r="G44" s="335">
        <f t="shared" si="23"/>
        <v>44007</v>
      </c>
      <c r="H44" s="335">
        <f t="shared" si="23"/>
        <v>44418</v>
      </c>
      <c r="I44" s="336">
        <f t="shared" si="23"/>
        <v>9536739</v>
      </c>
      <c r="J44" s="336" t="str">
        <f t="shared" si="23"/>
        <v/>
      </c>
      <c r="K44" s="278" t="str">
        <f>IF(NOT(ISBLANK(E41)),$K$32,"")</f>
        <v>Project Subtotal</v>
      </c>
      <c r="L44" s="337">
        <f t="shared" ref="L44" si="24">SUM(L41:L43)</f>
        <v>758625.11999999988</v>
      </c>
      <c r="M44" s="337">
        <f>SUM(M41:M43)</f>
        <v>54520.35</v>
      </c>
      <c r="N44" s="338">
        <f t="shared" ref="N44" si="25">SUM(N41:N43)</f>
        <v>0</v>
      </c>
      <c r="O44" s="338">
        <f t="shared" ref="O44" si="26">SUM(O41:O43)</f>
        <v>0</v>
      </c>
      <c r="P44" s="339">
        <f t="shared" ref="P44" si="27">SUM(P41:P43)</f>
        <v>73527.650000000009</v>
      </c>
      <c r="Q44" s="278">
        <f t="shared" si="4"/>
        <v>886673.11999999988</v>
      </c>
    </row>
    <row r="45" spans="2:17" x14ac:dyDescent="0.2">
      <c r="B45" s="275">
        <v>14</v>
      </c>
      <c r="C45" s="292" t="s">
        <v>23</v>
      </c>
      <c r="D45" s="324" t="str">
        <f>IF(Q48&lt;&gt;0,VLOOKUP($E$9,Info_County_Code,2,FALSE),"")</f>
        <v/>
      </c>
      <c r="E45" s="143"/>
      <c r="F45" s="38"/>
      <c r="G45" s="38"/>
      <c r="H45" s="38"/>
      <c r="I45" s="30"/>
      <c r="J45" s="30"/>
      <c r="K45" s="325" t="str">
        <f>IF(NOT(ISBLANK(E45)),$K$29,"")</f>
        <v/>
      </c>
      <c r="L45" s="32"/>
      <c r="M45" s="32"/>
      <c r="N45" s="30"/>
      <c r="O45" s="30"/>
      <c r="P45" s="34"/>
      <c r="Q45" s="245">
        <f t="shared" si="4"/>
        <v>0</v>
      </c>
    </row>
    <row r="46" spans="2:17" x14ac:dyDescent="0.2">
      <c r="B46" s="275">
        <v>14</v>
      </c>
      <c r="C46" s="217" t="s">
        <v>25</v>
      </c>
      <c r="D46" s="326" t="str">
        <f t="shared" ref="D46:J46" si="28">IF(ISBLANK(D45),"",D45)</f>
        <v/>
      </c>
      <c r="E46" s="327" t="str">
        <f t="shared" si="28"/>
        <v/>
      </c>
      <c r="F46" s="328" t="str">
        <f t="shared" si="28"/>
        <v/>
      </c>
      <c r="G46" s="328" t="str">
        <f t="shared" si="28"/>
        <v/>
      </c>
      <c r="H46" s="328" t="str">
        <f t="shared" si="28"/>
        <v/>
      </c>
      <c r="I46" s="329" t="str">
        <f t="shared" si="28"/>
        <v/>
      </c>
      <c r="J46" s="329" t="str">
        <f t="shared" si="28"/>
        <v/>
      </c>
      <c r="K46" s="274" t="str">
        <f>IF(NOT(ISBLANK(E45)),$K$30,"")</f>
        <v/>
      </c>
      <c r="L46" s="32"/>
      <c r="M46" s="32"/>
      <c r="N46" s="30"/>
      <c r="O46" s="30"/>
      <c r="P46" s="34"/>
      <c r="Q46" s="245">
        <f t="shared" si="4"/>
        <v>0</v>
      </c>
    </row>
    <row r="47" spans="2:17" x14ac:dyDescent="0.2">
      <c r="B47" s="275">
        <v>14</v>
      </c>
      <c r="C47" s="217" t="s">
        <v>27</v>
      </c>
      <c r="D47" s="326" t="str">
        <f t="shared" ref="D47:J47" si="29">IF(ISBLANK(D45),"",D45)</f>
        <v/>
      </c>
      <c r="E47" s="330" t="str">
        <f t="shared" si="29"/>
        <v/>
      </c>
      <c r="F47" s="331" t="str">
        <f t="shared" si="29"/>
        <v/>
      </c>
      <c r="G47" s="331" t="str">
        <f t="shared" si="29"/>
        <v/>
      </c>
      <c r="H47" s="331" t="str">
        <f t="shared" si="29"/>
        <v/>
      </c>
      <c r="I47" s="274" t="str">
        <f t="shared" si="29"/>
        <v/>
      </c>
      <c r="J47" s="274" t="str">
        <f t="shared" si="29"/>
        <v/>
      </c>
      <c r="K47" s="274" t="str">
        <f>IF(NOT(ISBLANK(E45)),$K$31,"")</f>
        <v/>
      </c>
      <c r="L47" s="32"/>
      <c r="M47" s="32"/>
      <c r="N47" s="30"/>
      <c r="O47" s="30"/>
      <c r="P47" s="34"/>
      <c r="Q47" s="245">
        <f t="shared" si="4"/>
        <v>0</v>
      </c>
    </row>
    <row r="48" spans="2:17" ht="15.75" x14ac:dyDescent="0.25">
      <c r="B48" s="332">
        <v>14</v>
      </c>
      <c r="C48" s="332" t="s">
        <v>202</v>
      </c>
      <c r="D48" s="333" t="str">
        <f t="shared" ref="D48:J48" si="30">IF(ISBLANK(D45),"",D45)</f>
        <v/>
      </c>
      <c r="E48" s="334" t="str">
        <f t="shared" si="30"/>
        <v/>
      </c>
      <c r="F48" s="335" t="str">
        <f t="shared" si="30"/>
        <v/>
      </c>
      <c r="G48" s="335" t="str">
        <f t="shared" si="30"/>
        <v/>
      </c>
      <c r="H48" s="335" t="str">
        <f t="shared" si="30"/>
        <v/>
      </c>
      <c r="I48" s="336" t="str">
        <f t="shared" si="30"/>
        <v/>
      </c>
      <c r="J48" s="336" t="str">
        <f t="shared" si="30"/>
        <v/>
      </c>
      <c r="K48" s="278" t="str">
        <f>IF(NOT(ISBLANK(E45)),$K$32,"")</f>
        <v/>
      </c>
      <c r="L48" s="337">
        <f t="shared" ref="L48" si="31">SUM(L45:L47)</f>
        <v>0</v>
      </c>
      <c r="M48" s="337">
        <f>SUM(M45:M47)</f>
        <v>0</v>
      </c>
      <c r="N48" s="338">
        <f t="shared" ref="N48" si="32">SUM(N45:N47)</f>
        <v>0</v>
      </c>
      <c r="O48" s="338">
        <f t="shared" ref="O48" si="33">SUM(O45:O47)</f>
        <v>0</v>
      </c>
      <c r="P48" s="339">
        <f t="shared" ref="P48" si="34">SUM(P45:P47)</f>
        <v>0</v>
      </c>
      <c r="Q48" s="278">
        <f t="shared" si="4"/>
        <v>0</v>
      </c>
    </row>
    <row r="49" spans="2:17" x14ac:dyDescent="0.2">
      <c r="B49" s="275">
        <v>15</v>
      </c>
      <c r="C49" s="292" t="s">
        <v>23</v>
      </c>
      <c r="D49" s="324" t="str">
        <f>IF(Q52&lt;&gt;0,VLOOKUP($E$9,Info_County_Code,2,FALSE),"")</f>
        <v/>
      </c>
      <c r="E49" s="143"/>
      <c r="F49" s="38"/>
      <c r="G49" s="38"/>
      <c r="H49" s="38"/>
      <c r="I49" s="30"/>
      <c r="J49" s="30"/>
      <c r="K49" s="325" t="str">
        <f>IF(NOT(ISBLANK(E49)),$K$29,"")</f>
        <v/>
      </c>
      <c r="L49" s="32"/>
      <c r="M49" s="32"/>
      <c r="N49" s="30"/>
      <c r="O49" s="30"/>
      <c r="P49" s="34"/>
      <c r="Q49" s="245">
        <f t="shared" si="4"/>
        <v>0</v>
      </c>
    </row>
    <row r="50" spans="2:17" x14ac:dyDescent="0.2">
      <c r="B50" s="275">
        <v>15</v>
      </c>
      <c r="C50" s="217" t="s">
        <v>25</v>
      </c>
      <c r="D50" s="326" t="str">
        <f t="shared" ref="D50:J50" si="35">IF(ISBLANK(D49),"",D49)</f>
        <v/>
      </c>
      <c r="E50" s="327" t="str">
        <f t="shared" si="35"/>
        <v/>
      </c>
      <c r="F50" s="328" t="str">
        <f t="shared" si="35"/>
        <v/>
      </c>
      <c r="G50" s="328" t="str">
        <f t="shared" si="35"/>
        <v/>
      </c>
      <c r="H50" s="328" t="str">
        <f t="shared" si="35"/>
        <v/>
      </c>
      <c r="I50" s="329" t="str">
        <f t="shared" si="35"/>
        <v/>
      </c>
      <c r="J50" s="329" t="str">
        <f t="shared" si="35"/>
        <v/>
      </c>
      <c r="K50" s="274" t="str">
        <f>IF(NOT(ISBLANK(E49)),$K$30,"")</f>
        <v/>
      </c>
      <c r="L50" s="32"/>
      <c r="M50" s="32"/>
      <c r="N50" s="30"/>
      <c r="O50" s="30"/>
      <c r="P50" s="34"/>
      <c r="Q50" s="245">
        <f t="shared" si="4"/>
        <v>0</v>
      </c>
    </row>
    <row r="51" spans="2:17" x14ac:dyDescent="0.2">
      <c r="B51" s="275">
        <v>15</v>
      </c>
      <c r="C51" s="217" t="s">
        <v>27</v>
      </c>
      <c r="D51" s="326" t="str">
        <f t="shared" ref="D51:J51" si="36">IF(ISBLANK(D49),"",D49)</f>
        <v/>
      </c>
      <c r="E51" s="330" t="str">
        <f t="shared" si="36"/>
        <v/>
      </c>
      <c r="F51" s="331" t="str">
        <f t="shared" si="36"/>
        <v/>
      </c>
      <c r="G51" s="331" t="str">
        <f t="shared" si="36"/>
        <v/>
      </c>
      <c r="H51" s="331" t="str">
        <f t="shared" si="36"/>
        <v/>
      </c>
      <c r="I51" s="274" t="str">
        <f t="shared" si="36"/>
        <v/>
      </c>
      <c r="J51" s="274" t="str">
        <f t="shared" si="36"/>
        <v/>
      </c>
      <c r="K51" s="274" t="str">
        <f>IF(NOT(ISBLANK(E49)),$K$31,"")</f>
        <v/>
      </c>
      <c r="L51" s="32"/>
      <c r="M51" s="32"/>
      <c r="N51" s="30"/>
      <c r="O51" s="30"/>
      <c r="P51" s="34"/>
      <c r="Q51" s="245">
        <f t="shared" si="4"/>
        <v>0</v>
      </c>
    </row>
    <row r="52" spans="2:17" ht="15.75" x14ac:dyDescent="0.25">
      <c r="B52" s="332">
        <v>15</v>
      </c>
      <c r="C52" s="332" t="s">
        <v>202</v>
      </c>
      <c r="D52" s="333" t="str">
        <f t="shared" ref="D52:J52" si="37">IF(ISBLANK(D49),"",D49)</f>
        <v/>
      </c>
      <c r="E52" s="334" t="str">
        <f t="shared" si="37"/>
        <v/>
      </c>
      <c r="F52" s="335" t="str">
        <f t="shared" si="37"/>
        <v/>
      </c>
      <c r="G52" s="335" t="str">
        <f t="shared" si="37"/>
        <v/>
      </c>
      <c r="H52" s="335" t="str">
        <f t="shared" si="37"/>
        <v/>
      </c>
      <c r="I52" s="336" t="str">
        <f t="shared" si="37"/>
        <v/>
      </c>
      <c r="J52" s="336" t="str">
        <f t="shared" si="37"/>
        <v/>
      </c>
      <c r="K52" s="278" t="str">
        <f>IF(NOT(ISBLANK(E49)),$K$32,"")</f>
        <v/>
      </c>
      <c r="L52" s="337">
        <f t="shared" ref="L52" si="38">SUM(L49:L51)</f>
        <v>0</v>
      </c>
      <c r="M52" s="337">
        <f>SUM(M49:M51)</f>
        <v>0</v>
      </c>
      <c r="N52" s="338">
        <f t="shared" ref="N52" si="39">SUM(N49:N51)</f>
        <v>0</v>
      </c>
      <c r="O52" s="338">
        <f t="shared" ref="O52" si="40">SUM(O49:O51)</f>
        <v>0</v>
      </c>
      <c r="P52" s="339">
        <f t="shared" ref="P52" si="41">SUM(P49:P51)</f>
        <v>0</v>
      </c>
      <c r="Q52" s="278">
        <f t="shared" si="4"/>
        <v>0</v>
      </c>
    </row>
    <row r="53" spans="2:17" x14ac:dyDescent="0.2">
      <c r="B53" s="275">
        <v>16</v>
      </c>
      <c r="C53" s="292" t="s">
        <v>23</v>
      </c>
      <c r="D53" s="324" t="str">
        <f>IF(Q56&lt;&gt;0,VLOOKUP($E$9,Info_County_Code,2,FALSE),"")</f>
        <v/>
      </c>
      <c r="E53" s="143"/>
      <c r="F53" s="38"/>
      <c r="G53" s="38"/>
      <c r="H53" s="38"/>
      <c r="I53" s="30"/>
      <c r="J53" s="30"/>
      <c r="K53" s="325" t="str">
        <f>IF(NOT(ISBLANK(E53)),$K$29,"")</f>
        <v/>
      </c>
      <c r="L53" s="32"/>
      <c r="M53" s="32"/>
      <c r="N53" s="30"/>
      <c r="O53" s="30"/>
      <c r="P53" s="34"/>
      <c r="Q53" s="245">
        <f t="shared" si="4"/>
        <v>0</v>
      </c>
    </row>
    <row r="54" spans="2:17" x14ac:dyDescent="0.2">
      <c r="B54" s="275">
        <v>16</v>
      </c>
      <c r="C54" s="217" t="s">
        <v>25</v>
      </c>
      <c r="D54" s="326" t="str">
        <f t="shared" ref="D54:J54" si="42">IF(ISBLANK(D53),"",D53)</f>
        <v/>
      </c>
      <c r="E54" s="327" t="str">
        <f t="shared" si="42"/>
        <v/>
      </c>
      <c r="F54" s="328" t="str">
        <f t="shared" si="42"/>
        <v/>
      </c>
      <c r="G54" s="328" t="str">
        <f t="shared" si="42"/>
        <v/>
      </c>
      <c r="H54" s="328" t="str">
        <f t="shared" si="42"/>
        <v/>
      </c>
      <c r="I54" s="329" t="str">
        <f t="shared" si="42"/>
        <v/>
      </c>
      <c r="J54" s="329" t="str">
        <f t="shared" si="42"/>
        <v/>
      </c>
      <c r="K54" s="274" t="str">
        <f>IF(NOT(ISBLANK(E53)),$K$30,"")</f>
        <v/>
      </c>
      <c r="L54" s="32"/>
      <c r="M54" s="32"/>
      <c r="N54" s="30"/>
      <c r="O54" s="30"/>
      <c r="P54" s="34"/>
      <c r="Q54" s="245">
        <f t="shared" si="4"/>
        <v>0</v>
      </c>
    </row>
    <row r="55" spans="2:17" x14ac:dyDescent="0.2">
      <c r="B55" s="275">
        <v>16</v>
      </c>
      <c r="C55" s="217" t="s">
        <v>27</v>
      </c>
      <c r="D55" s="326" t="str">
        <f t="shared" ref="D55:J55" si="43">IF(ISBLANK(D53),"",D53)</f>
        <v/>
      </c>
      <c r="E55" s="330" t="str">
        <f t="shared" si="43"/>
        <v/>
      </c>
      <c r="F55" s="331" t="str">
        <f t="shared" si="43"/>
        <v/>
      </c>
      <c r="G55" s="331" t="str">
        <f t="shared" si="43"/>
        <v/>
      </c>
      <c r="H55" s="331" t="str">
        <f t="shared" si="43"/>
        <v/>
      </c>
      <c r="I55" s="274" t="str">
        <f t="shared" si="43"/>
        <v/>
      </c>
      <c r="J55" s="274" t="str">
        <f t="shared" si="43"/>
        <v/>
      </c>
      <c r="K55" s="274" t="str">
        <f>IF(NOT(ISBLANK(E53)),$K$31,"")</f>
        <v/>
      </c>
      <c r="L55" s="32"/>
      <c r="M55" s="32"/>
      <c r="N55" s="30"/>
      <c r="O55" s="30"/>
      <c r="P55" s="34"/>
      <c r="Q55" s="245">
        <f t="shared" si="4"/>
        <v>0</v>
      </c>
    </row>
    <row r="56" spans="2:17" ht="15.75" x14ac:dyDescent="0.25">
      <c r="B56" s="332">
        <v>16</v>
      </c>
      <c r="C56" s="332" t="s">
        <v>202</v>
      </c>
      <c r="D56" s="333" t="str">
        <f t="shared" ref="D56:J56" si="44">IF(ISBLANK(D53),"",D53)</f>
        <v/>
      </c>
      <c r="E56" s="334" t="str">
        <f t="shared" si="44"/>
        <v/>
      </c>
      <c r="F56" s="335" t="str">
        <f t="shared" si="44"/>
        <v/>
      </c>
      <c r="G56" s="335" t="str">
        <f t="shared" si="44"/>
        <v/>
      </c>
      <c r="H56" s="335" t="str">
        <f t="shared" si="44"/>
        <v/>
      </c>
      <c r="I56" s="336" t="str">
        <f t="shared" si="44"/>
        <v/>
      </c>
      <c r="J56" s="336" t="str">
        <f t="shared" si="44"/>
        <v/>
      </c>
      <c r="K56" s="278" t="str">
        <f>IF(NOT(ISBLANK(E53)),$K$32,"")</f>
        <v/>
      </c>
      <c r="L56" s="337">
        <f t="shared" ref="L56" si="45">SUM(L53:L55)</f>
        <v>0</v>
      </c>
      <c r="M56" s="337">
        <f>SUM(M53:M55)</f>
        <v>0</v>
      </c>
      <c r="N56" s="338">
        <f t="shared" ref="N56" si="46">SUM(N53:N55)</f>
        <v>0</v>
      </c>
      <c r="O56" s="338">
        <f t="shared" ref="O56" si="47">SUM(O53:O55)</f>
        <v>0</v>
      </c>
      <c r="P56" s="339">
        <f t="shared" ref="P56" si="48">SUM(P53:P55)</f>
        <v>0</v>
      </c>
      <c r="Q56" s="278">
        <f t="shared" si="4"/>
        <v>0</v>
      </c>
    </row>
    <row r="57" spans="2:17" x14ac:dyDescent="0.2">
      <c r="B57" s="275">
        <v>17</v>
      </c>
      <c r="C57" s="292" t="s">
        <v>23</v>
      </c>
      <c r="D57" s="324" t="str">
        <f>IF(Q60&lt;&gt;0,VLOOKUP($E$9,Info_County_Code,2,FALSE),"")</f>
        <v/>
      </c>
      <c r="E57" s="143"/>
      <c r="F57" s="38"/>
      <c r="G57" s="38"/>
      <c r="H57" s="38"/>
      <c r="I57" s="30"/>
      <c r="J57" s="30"/>
      <c r="K57" s="325" t="str">
        <f>IF(NOT(ISBLANK(E57)),$K$29,"")</f>
        <v/>
      </c>
      <c r="L57" s="32"/>
      <c r="M57" s="32"/>
      <c r="N57" s="30"/>
      <c r="O57" s="30"/>
      <c r="P57" s="34"/>
      <c r="Q57" s="245">
        <f t="shared" si="4"/>
        <v>0</v>
      </c>
    </row>
    <row r="58" spans="2:17" x14ac:dyDescent="0.2">
      <c r="B58" s="275">
        <v>17</v>
      </c>
      <c r="C58" s="217" t="s">
        <v>25</v>
      </c>
      <c r="D58" s="326" t="str">
        <f t="shared" ref="D58:J58" si="49">IF(ISBLANK(D57),"",D57)</f>
        <v/>
      </c>
      <c r="E58" s="327" t="str">
        <f t="shared" si="49"/>
        <v/>
      </c>
      <c r="F58" s="328" t="str">
        <f t="shared" si="49"/>
        <v/>
      </c>
      <c r="G58" s="328" t="str">
        <f t="shared" si="49"/>
        <v/>
      </c>
      <c r="H58" s="328" t="str">
        <f t="shared" si="49"/>
        <v/>
      </c>
      <c r="I58" s="329" t="str">
        <f t="shared" si="49"/>
        <v/>
      </c>
      <c r="J58" s="329" t="str">
        <f t="shared" si="49"/>
        <v/>
      </c>
      <c r="K58" s="274" t="str">
        <f>IF(NOT(ISBLANK(E57)),$K$30,"")</f>
        <v/>
      </c>
      <c r="L58" s="32"/>
      <c r="M58" s="32"/>
      <c r="N58" s="30"/>
      <c r="O58" s="30"/>
      <c r="P58" s="34"/>
      <c r="Q58" s="245">
        <f t="shared" si="4"/>
        <v>0</v>
      </c>
    </row>
    <row r="59" spans="2:17" x14ac:dyDescent="0.2">
      <c r="B59" s="275">
        <v>17</v>
      </c>
      <c r="C59" s="217" t="s">
        <v>27</v>
      </c>
      <c r="D59" s="326" t="str">
        <f t="shared" ref="D59:J59" si="50">IF(ISBLANK(D57),"",D57)</f>
        <v/>
      </c>
      <c r="E59" s="330" t="str">
        <f t="shared" si="50"/>
        <v/>
      </c>
      <c r="F59" s="331" t="str">
        <f t="shared" si="50"/>
        <v/>
      </c>
      <c r="G59" s="331" t="str">
        <f t="shared" si="50"/>
        <v/>
      </c>
      <c r="H59" s="331" t="str">
        <f t="shared" si="50"/>
        <v/>
      </c>
      <c r="I59" s="274" t="str">
        <f t="shared" si="50"/>
        <v/>
      </c>
      <c r="J59" s="274" t="str">
        <f t="shared" si="50"/>
        <v/>
      </c>
      <c r="K59" s="274" t="str">
        <f>IF(NOT(ISBLANK(E57)),$K$31,"")</f>
        <v/>
      </c>
      <c r="L59" s="32"/>
      <c r="M59" s="32"/>
      <c r="N59" s="30"/>
      <c r="O59" s="30"/>
      <c r="P59" s="34"/>
      <c r="Q59" s="245">
        <f t="shared" si="4"/>
        <v>0</v>
      </c>
    </row>
    <row r="60" spans="2:17" ht="15.75" x14ac:dyDescent="0.25">
      <c r="B60" s="332">
        <v>17</v>
      </c>
      <c r="C60" s="332" t="s">
        <v>202</v>
      </c>
      <c r="D60" s="333" t="str">
        <f t="shared" ref="D60:J60" si="51">IF(ISBLANK(D57),"",D57)</f>
        <v/>
      </c>
      <c r="E60" s="334" t="str">
        <f t="shared" si="51"/>
        <v/>
      </c>
      <c r="F60" s="335" t="str">
        <f t="shared" si="51"/>
        <v/>
      </c>
      <c r="G60" s="335" t="str">
        <f t="shared" si="51"/>
        <v/>
      </c>
      <c r="H60" s="335" t="str">
        <f t="shared" si="51"/>
        <v/>
      </c>
      <c r="I60" s="336" t="str">
        <f t="shared" si="51"/>
        <v/>
      </c>
      <c r="J60" s="336" t="str">
        <f t="shared" si="51"/>
        <v/>
      </c>
      <c r="K60" s="278" t="str">
        <f>IF(NOT(ISBLANK(E57)),$K$32,"")</f>
        <v/>
      </c>
      <c r="L60" s="337">
        <f t="shared" ref="L60" si="52">SUM(L57:L59)</f>
        <v>0</v>
      </c>
      <c r="M60" s="337">
        <f>SUM(M57:M59)</f>
        <v>0</v>
      </c>
      <c r="N60" s="338">
        <f t="shared" ref="N60" si="53">SUM(N57:N59)</f>
        <v>0</v>
      </c>
      <c r="O60" s="338">
        <f t="shared" ref="O60" si="54">SUM(O57:O59)</f>
        <v>0</v>
      </c>
      <c r="P60" s="339">
        <f t="shared" ref="P60" si="55">SUM(P57:P59)</f>
        <v>0</v>
      </c>
      <c r="Q60" s="278">
        <f t="shared" si="4"/>
        <v>0</v>
      </c>
    </row>
    <row r="61" spans="2:17" x14ac:dyDescent="0.2">
      <c r="B61" s="275">
        <v>18</v>
      </c>
      <c r="C61" s="292" t="s">
        <v>23</v>
      </c>
      <c r="D61" s="324" t="str">
        <f>IF(Q64&lt;&gt;0,VLOOKUP($E$9,Info_County_Code,2,FALSE),"")</f>
        <v/>
      </c>
      <c r="E61" s="143"/>
      <c r="F61" s="38"/>
      <c r="G61" s="38"/>
      <c r="H61" s="38"/>
      <c r="I61" s="30"/>
      <c r="J61" s="30"/>
      <c r="K61" s="325" t="str">
        <f>IF(NOT(ISBLANK(E61)),$K$29,"")</f>
        <v/>
      </c>
      <c r="L61" s="32"/>
      <c r="M61" s="32"/>
      <c r="N61" s="30"/>
      <c r="O61" s="30"/>
      <c r="P61" s="34"/>
      <c r="Q61" s="245">
        <f t="shared" ref="Q61:Q84" si="56">SUM(L61:P61)</f>
        <v>0</v>
      </c>
    </row>
    <row r="62" spans="2:17" x14ac:dyDescent="0.2">
      <c r="B62" s="275">
        <v>18</v>
      </c>
      <c r="C62" s="217" t="s">
        <v>25</v>
      </c>
      <c r="D62" s="326" t="str">
        <f t="shared" ref="D62:J62" si="57">IF(ISBLANK(D61),"",D61)</f>
        <v/>
      </c>
      <c r="E62" s="327" t="str">
        <f t="shared" si="57"/>
        <v/>
      </c>
      <c r="F62" s="328" t="str">
        <f t="shared" si="57"/>
        <v/>
      </c>
      <c r="G62" s="328" t="str">
        <f t="shared" si="57"/>
        <v/>
      </c>
      <c r="H62" s="328" t="str">
        <f t="shared" si="57"/>
        <v/>
      </c>
      <c r="I62" s="329" t="str">
        <f t="shared" si="57"/>
        <v/>
      </c>
      <c r="J62" s="329" t="str">
        <f t="shared" si="57"/>
        <v/>
      </c>
      <c r="K62" s="274" t="str">
        <f>IF(NOT(ISBLANK(E61)),$K$30,"")</f>
        <v/>
      </c>
      <c r="L62" s="32"/>
      <c r="M62" s="32"/>
      <c r="N62" s="30"/>
      <c r="O62" s="30"/>
      <c r="P62" s="34"/>
      <c r="Q62" s="245">
        <f t="shared" si="56"/>
        <v>0</v>
      </c>
    </row>
    <row r="63" spans="2:17" x14ac:dyDescent="0.2">
      <c r="B63" s="275">
        <v>18</v>
      </c>
      <c r="C63" s="217" t="s">
        <v>27</v>
      </c>
      <c r="D63" s="326" t="str">
        <f t="shared" ref="D63:J63" si="58">IF(ISBLANK(D61),"",D61)</f>
        <v/>
      </c>
      <c r="E63" s="330" t="str">
        <f t="shared" si="58"/>
        <v/>
      </c>
      <c r="F63" s="331" t="str">
        <f t="shared" si="58"/>
        <v/>
      </c>
      <c r="G63" s="331" t="str">
        <f t="shared" si="58"/>
        <v/>
      </c>
      <c r="H63" s="331" t="str">
        <f t="shared" si="58"/>
        <v/>
      </c>
      <c r="I63" s="274" t="str">
        <f t="shared" si="58"/>
        <v/>
      </c>
      <c r="J63" s="274" t="str">
        <f t="shared" si="58"/>
        <v/>
      </c>
      <c r="K63" s="274" t="str">
        <f>IF(NOT(ISBLANK(E61)),$K$31,"")</f>
        <v/>
      </c>
      <c r="L63" s="32"/>
      <c r="M63" s="32"/>
      <c r="N63" s="30"/>
      <c r="O63" s="30"/>
      <c r="P63" s="34"/>
      <c r="Q63" s="245">
        <f t="shared" si="56"/>
        <v>0</v>
      </c>
    </row>
    <row r="64" spans="2:17" ht="15.75" x14ac:dyDescent="0.25">
      <c r="B64" s="332">
        <v>18</v>
      </c>
      <c r="C64" s="332" t="s">
        <v>202</v>
      </c>
      <c r="D64" s="333" t="str">
        <f t="shared" ref="D64:J64" si="59">IF(ISBLANK(D61),"",D61)</f>
        <v/>
      </c>
      <c r="E64" s="334" t="str">
        <f t="shared" si="59"/>
        <v/>
      </c>
      <c r="F64" s="335" t="str">
        <f t="shared" si="59"/>
        <v/>
      </c>
      <c r="G64" s="335" t="str">
        <f t="shared" si="59"/>
        <v/>
      </c>
      <c r="H64" s="335" t="str">
        <f t="shared" si="59"/>
        <v/>
      </c>
      <c r="I64" s="336" t="str">
        <f t="shared" si="59"/>
        <v/>
      </c>
      <c r="J64" s="336" t="str">
        <f t="shared" si="59"/>
        <v/>
      </c>
      <c r="K64" s="278" t="str">
        <f>IF(NOT(ISBLANK(E61)),$K$32,"")</f>
        <v/>
      </c>
      <c r="L64" s="337">
        <f t="shared" ref="L64" si="60">SUM(L61:L63)</f>
        <v>0</v>
      </c>
      <c r="M64" s="337">
        <f>SUM(M61:M63)</f>
        <v>0</v>
      </c>
      <c r="N64" s="338">
        <f t="shared" ref="N64" si="61">SUM(N61:N63)</f>
        <v>0</v>
      </c>
      <c r="O64" s="338">
        <f t="shared" ref="O64" si="62">SUM(O61:O63)</f>
        <v>0</v>
      </c>
      <c r="P64" s="339">
        <f t="shared" ref="P64" si="63">SUM(P61:P63)</f>
        <v>0</v>
      </c>
      <c r="Q64" s="278">
        <f t="shared" si="56"/>
        <v>0</v>
      </c>
    </row>
    <row r="65" spans="2:17" x14ac:dyDescent="0.2">
      <c r="B65" s="275">
        <v>19</v>
      </c>
      <c r="C65" s="292" t="s">
        <v>23</v>
      </c>
      <c r="D65" s="324" t="str">
        <f>IF(Q68&lt;&gt;0,VLOOKUP($E$9,Info_County_Code,2,FALSE),"")</f>
        <v/>
      </c>
      <c r="E65" s="143"/>
      <c r="F65" s="38"/>
      <c r="G65" s="38"/>
      <c r="H65" s="38"/>
      <c r="I65" s="30"/>
      <c r="J65" s="30"/>
      <c r="K65" s="325" t="str">
        <f>IF(NOT(ISBLANK(E65)),$K$29,"")</f>
        <v/>
      </c>
      <c r="L65" s="32"/>
      <c r="M65" s="32"/>
      <c r="N65" s="30"/>
      <c r="O65" s="30"/>
      <c r="P65" s="34"/>
      <c r="Q65" s="245">
        <f t="shared" si="56"/>
        <v>0</v>
      </c>
    </row>
    <row r="66" spans="2:17" x14ac:dyDescent="0.2">
      <c r="B66" s="275">
        <v>19</v>
      </c>
      <c r="C66" s="217" t="s">
        <v>25</v>
      </c>
      <c r="D66" s="326" t="str">
        <f t="shared" ref="D66:J66" si="64">IF(ISBLANK(D65),"",D65)</f>
        <v/>
      </c>
      <c r="E66" s="327" t="str">
        <f t="shared" si="64"/>
        <v/>
      </c>
      <c r="F66" s="328" t="str">
        <f t="shared" si="64"/>
        <v/>
      </c>
      <c r="G66" s="328" t="str">
        <f t="shared" si="64"/>
        <v/>
      </c>
      <c r="H66" s="328" t="str">
        <f t="shared" si="64"/>
        <v/>
      </c>
      <c r="I66" s="329" t="str">
        <f t="shared" si="64"/>
        <v/>
      </c>
      <c r="J66" s="329" t="str">
        <f t="shared" si="64"/>
        <v/>
      </c>
      <c r="K66" s="274" t="str">
        <f>IF(NOT(ISBLANK(E65)),$K$30,"")</f>
        <v/>
      </c>
      <c r="L66" s="32"/>
      <c r="M66" s="32"/>
      <c r="N66" s="30"/>
      <c r="O66" s="30"/>
      <c r="P66" s="34"/>
      <c r="Q66" s="245">
        <f t="shared" si="56"/>
        <v>0</v>
      </c>
    </row>
    <row r="67" spans="2:17" x14ac:dyDescent="0.2">
      <c r="B67" s="275">
        <v>19</v>
      </c>
      <c r="C67" s="217" t="s">
        <v>27</v>
      </c>
      <c r="D67" s="326" t="str">
        <f t="shared" ref="D67:J67" si="65">IF(ISBLANK(D65),"",D65)</f>
        <v/>
      </c>
      <c r="E67" s="330" t="str">
        <f t="shared" si="65"/>
        <v/>
      </c>
      <c r="F67" s="331" t="str">
        <f t="shared" si="65"/>
        <v/>
      </c>
      <c r="G67" s="331" t="str">
        <f t="shared" si="65"/>
        <v/>
      </c>
      <c r="H67" s="331" t="str">
        <f t="shared" si="65"/>
        <v/>
      </c>
      <c r="I67" s="274" t="str">
        <f t="shared" si="65"/>
        <v/>
      </c>
      <c r="J67" s="274" t="str">
        <f t="shared" si="65"/>
        <v/>
      </c>
      <c r="K67" s="274" t="str">
        <f>IF(NOT(ISBLANK(E65)),$K$31,"")</f>
        <v/>
      </c>
      <c r="L67" s="32"/>
      <c r="M67" s="32"/>
      <c r="N67" s="30"/>
      <c r="O67" s="30"/>
      <c r="P67" s="34"/>
      <c r="Q67" s="245">
        <f t="shared" si="56"/>
        <v>0</v>
      </c>
    </row>
    <row r="68" spans="2:17" ht="15.75" x14ac:dyDescent="0.25">
      <c r="B68" s="332">
        <v>19</v>
      </c>
      <c r="C68" s="332" t="s">
        <v>202</v>
      </c>
      <c r="D68" s="333" t="str">
        <f t="shared" ref="D68:J68" si="66">IF(ISBLANK(D65),"",D65)</f>
        <v/>
      </c>
      <c r="E68" s="334" t="str">
        <f t="shared" si="66"/>
        <v/>
      </c>
      <c r="F68" s="335" t="str">
        <f t="shared" si="66"/>
        <v/>
      </c>
      <c r="G68" s="335" t="str">
        <f t="shared" si="66"/>
        <v/>
      </c>
      <c r="H68" s="335" t="str">
        <f t="shared" si="66"/>
        <v/>
      </c>
      <c r="I68" s="336" t="str">
        <f t="shared" si="66"/>
        <v/>
      </c>
      <c r="J68" s="336" t="str">
        <f t="shared" si="66"/>
        <v/>
      </c>
      <c r="K68" s="278" t="str">
        <f>IF(NOT(ISBLANK(E65)),$K$32,"")</f>
        <v/>
      </c>
      <c r="L68" s="337">
        <f t="shared" ref="L68" si="67">SUM(L65:L67)</f>
        <v>0</v>
      </c>
      <c r="M68" s="337">
        <f>SUM(M65:M67)</f>
        <v>0</v>
      </c>
      <c r="N68" s="338">
        <f t="shared" ref="N68" si="68">SUM(N65:N67)</f>
        <v>0</v>
      </c>
      <c r="O68" s="338">
        <f t="shared" ref="O68" si="69">SUM(O65:O67)</f>
        <v>0</v>
      </c>
      <c r="P68" s="339">
        <f t="shared" ref="P68" si="70">SUM(P65:P67)</f>
        <v>0</v>
      </c>
      <c r="Q68" s="278">
        <f t="shared" si="56"/>
        <v>0</v>
      </c>
    </row>
    <row r="69" spans="2:17" x14ac:dyDescent="0.2">
      <c r="B69" s="275">
        <v>20</v>
      </c>
      <c r="C69" s="292" t="s">
        <v>23</v>
      </c>
      <c r="D69" s="324" t="str">
        <f>IF(Q72&lt;&gt;0,VLOOKUP($E$9,Info_County_Code,2,FALSE),"")</f>
        <v/>
      </c>
      <c r="E69" s="143"/>
      <c r="F69" s="38"/>
      <c r="G69" s="38"/>
      <c r="H69" s="38"/>
      <c r="I69" s="30"/>
      <c r="J69" s="30"/>
      <c r="K69" s="325" t="str">
        <f>IF(NOT(ISBLANK(E69)),$K$29,"")</f>
        <v/>
      </c>
      <c r="L69" s="32"/>
      <c r="M69" s="32"/>
      <c r="N69" s="30"/>
      <c r="O69" s="30"/>
      <c r="P69" s="34"/>
      <c r="Q69" s="245">
        <f t="shared" si="56"/>
        <v>0</v>
      </c>
    </row>
    <row r="70" spans="2:17" x14ac:dyDescent="0.2">
      <c r="B70" s="275">
        <v>20</v>
      </c>
      <c r="C70" s="217" t="s">
        <v>25</v>
      </c>
      <c r="D70" s="326" t="str">
        <f t="shared" ref="D70:J70" si="71">IF(ISBLANK(D69),"",D69)</f>
        <v/>
      </c>
      <c r="E70" s="327" t="str">
        <f t="shared" si="71"/>
        <v/>
      </c>
      <c r="F70" s="328" t="str">
        <f t="shared" si="71"/>
        <v/>
      </c>
      <c r="G70" s="328" t="str">
        <f t="shared" si="71"/>
        <v/>
      </c>
      <c r="H70" s="328" t="str">
        <f t="shared" si="71"/>
        <v/>
      </c>
      <c r="I70" s="329" t="str">
        <f t="shared" si="71"/>
        <v/>
      </c>
      <c r="J70" s="329" t="str">
        <f t="shared" si="71"/>
        <v/>
      </c>
      <c r="K70" s="274" t="str">
        <f>IF(NOT(ISBLANK(E69)),$K$30,"")</f>
        <v/>
      </c>
      <c r="L70" s="32"/>
      <c r="M70" s="32"/>
      <c r="N70" s="30"/>
      <c r="O70" s="30"/>
      <c r="P70" s="34"/>
      <c r="Q70" s="245">
        <f t="shared" si="56"/>
        <v>0</v>
      </c>
    </row>
    <row r="71" spans="2:17" x14ac:dyDescent="0.2">
      <c r="B71" s="275">
        <v>20</v>
      </c>
      <c r="C71" s="217" t="s">
        <v>27</v>
      </c>
      <c r="D71" s="326" t="str">
        <f t="shared" ref="D71:J71" si="72">IF(ISBLANK(D69),"",D69)</f>
        <v/>
      </c>
      <c r="E71" s="330" t="str">
        <f t="shared" si="72"/>
        <v/>
      </c>
      <c r="F71" s="331" t="str">
        <f t="shared" si="72"/>
        <v/>
      </c>
      <c r="G71" s="331" t="str">
        <f t="shared" si="72"/>
        <v/>
      </c>
      <c r="H71" s="331" t="str">
        <f t="shared" si="72"/>
        <v/>
      </c>
      <c r="I71" s="274" t="str">
        <f t="shared" si="72"/>
        <v/>
      </c>
      <c r="J71" s="274" t="str">
        <f t="shared" si="72"/>
        <v/>
      </c>
      <c r="K71" s="274" t="str">
        <f>IF(NOT(ISBLANK(E69)),$K$31,"")</f>
        <v/>
      </c>
      <c r="L71" s="32"/>
      <c r="M71" s="32"/>
      <c r="N71" s="30"/>
      <c r="O71" s="30"/>
      <c r="P71" s="34"/>
      <c r="Q71" s="245">
        <f t="shared" si="56"/>
        <v>0</v>
      </c>
    </row>
    <row r="72" spans="2:17" ht="15.75" x14ac:dyDescent="0.25">
      <c r="B72" s="332">
        <v>20</v>
      </c>
      <c r="C72" s="332" t="s">
        <v>202</v>
      </c>
      <c r="D72" s="333" t="str">
        <f t="shared" ref="D72:J72" si="73">IF(ISBLANK(D69),"",D69)</f>
        <v/>
      </c>
      <c r="E72" s="334" t="str">
        <f t="shared" si="73"/>
        <v/>
      </c>
      <c r="F72" s="335" t="str">
        <f t="shared" si="73"/>
        <v/>
      </c>
      <c r="G72" s="335" t="str">
        <f t="shared" si="73"/>
        <v/>
      </c>
      <c r="H72" s="335" t="str">
        <f t="shared" si="73"/>
        <v/>
      </c>
      <c r="I72" s="336" t="str">
        <f t="shared" si="73"/>
        <v/>
      </c>
      <c r="J72" s="336" t="str">
        <f t="shared" si="73"/>
        <v/>
      </c>
      <c r="K72" s="278" t="str">
        <f>IF(NOT(ISBLANK(E69)),$K$32,"")</f>
        <v/>
      </c>
      <c r="L72" s="337">
        <f t="shared" ref="L72" si="74">SUM(L69:L71)</f>
        <v>0</v>
      </c>
      <c r="M72" s="337">
        <f>SUM(M69:M71)</f>
        <v>0</v>
      </c>
      <c r="N72" s="338">
        <f t="shared" ref="N72" si="75">SUM(N69:N71)</f>
        <v>0</v>
      </c>
      <c r="O72" s="338">
        <f t="shared" ref="O72" si="76">SUM(O69:O71)</f>
        <v>0</v>
      </c>
      <c r="P72" s="339">
        <f t="shared" ref="P72" si="77">SUM(P69:P71)</f>
        <v>0</v>
      </c>
      <c r="Q72" s="278">
        <f t="shared" si="56"/>
        <v>0</v>
      </c>
    </row>
    <row r="73" spans="2:17" x14ac:dyDescent="0.2">
      <c r="B73" s="275">
        <v>21</v>
      </c>
      <c r="C73" s="292" t="s">
        <v>23</v>
      </c>
      <c r="D73" s="324" t="str">
        <f>IF(Q76&lt;&gt;0,VLOOKUP($E$9,Info_County_Code,2,FALSE),"")</f>
        <v/>
      </c>
      <c r="E73" s="143"/>
      <c r="F73" s="38"/>
      <c r="G73" s="38"/>
      <c r="H73" s="38"/>
      <c r="I73" s="30"/>
      <c r="J73" s="30"/>
      <c r="K73" s="325" t="str">
        <f>IF(NOT(ISBLANK(E73)),$K$29,"")</f>
        <v/>
      </c>
      <c r="L73" s="32"/>
      <c r="M73" s="32"/>
      <c r="N73" s="30"/>
      <c r="O73" s="30"/>
      <c r="P73" s="34"/>
      <c r="Q73" s="245">
        <f t="shared" si="56"/>
        <v>0</v>
      </c>
    </row>
    <row r="74" spans="2:17" x14ac:dyDescent="0.2">
      <c r="B74" s="275">
        <v>21</v>
      </c>
      <c r="C74" s="217" t="s">
        <v>25</v>
      </c>
      <c r="D74" s="326" t="str">
        <f t="shared" ref="D74:J74" si="78">IF(ISBLANK(D73),"",D73)</f>
        <v/>
      </c>
      <c r="E74" s="327" t="str">
        <f t="shared" si="78"/>
        <v/>
      </c>
      <c r="F74" s="328" t="str">
        <f t="shared" si="78"/>
        <v/>
      </c>
      <c r="G74" s="328" t="str">
        <f t="shared" si="78"/>
        <v/>
      </c>
      <c r="H74" s="328" t="str">
        <f t="shared" si="78"/>
        <v/>
      </c>
      <c r="I74" s="329" t="str">
        <f t="shared" si="78"/>
        <v/>
      </c>
      <c r="J74" s="329" t="str">
        <f t="shared" si="78"/>
        <v/>
      </c>
      <c r="K74" s="274" t="str">
        <f>IF(NOT(ISBLANK(E73)),$K$30,"")</f>
        <v/>
      </c>
      <c r="L74" s="32"/>
      <c r="M74" s="32"/>
      <c r="N74" s="30"/>
      <c r="O74" s="30"/>
      <c r="P74" s="34"/>
      <c r="Q74" s="245">
        <f t="shared" si="56"/>
        <v>0</v>
      </c>
    </row>
    <row r="75" spans="2:17" x14ac:dyDescent="0.2">
      <c r="B75" s="275">
        <v>21</v>
      </c>
      <c r="C75" s="217" t="s">
        <v>27</v>
      </c>
      <c r="D75" s="326" t="str">
        <f t="shared" ref="D75:J75" si="79">IF(ISBLANK(D73),"",D73)</f>
        <v/>
      </c>
      <c r="E75" s="330" t="str">
        <f t="shared" si="79"/>
        <v/>
      </c>
      <c r="F75" s="331" t="str">
        <f t="shared" si="79"/>
        <v/>
      </c>
      <c r="G75" s="331" t="str">
        <f t="shared" si="79"/>
        <v/>
      </c>
      <c r="H75" s="331" t="str">
        <f t="shared" si="79"/>
        <v/>
      </c>
      <c r="I75" s="274" t="str">
        <f t="shared" si="79"/>
        <v/>
      </c>
      <c r="J75" s="274" t="str">
        <f t="shared" si="79"/>
        <v/>
      </c>
      <c r="K75" s="274" t="str">
        <f>IF(NOT(ISBLANK(E73)),$K$31,"")</f>
        <v/>
      </c>
      <c r="L75" s="32"/>
      <c r="M75" s="32"/>
      <c r="N75" s="30"/>
      <c r="O75" s="30"/>
      <c r="P75" s="34"/>
      <c r="Q75" s="245">
        <f t="shared" si="56"/>
        <v>0</v>
      </c>
    </row>
    <row r="76" spans="2:17" ht="15.75" x14ac:dyDescent="0.25">
      <c r="B76" s="332">
        <v>21</v>
      </c>
      <c r="C76" s="332" t="s">
        <v>202</v>
      </c>
      <c r="D76" s="333" t="str">
        <f t="shared" ref="D76:J76" si="80">IF(ISBLANK(D73),"",D73)</f>
        <v/>
      </c>
      <c r="E76" s="334" t="str">
        <f t="shared" si="80"/>
        <v/>
      </c>
      <c r="F76" s="335" t="str">
        <f t="shared" si="80"/>
        <v/>
      </c>
      <c r="G76" s="335" t="str">
        <f t="shared" si="80"/>
        <v/>
      </c>
      <c r="H76" s="335" t="str">
        <f t="shared" si="80"/>
        <v/>
      </c>
      <c r="I76" s="336" t="str">
        <f t="shared" si="80"/>
        <v/>
      </c>
      <c r="J76" s="336" t="str">
        <f t="shared" si="80"/>
        <v/>
      </c>
      <c r="K76" s="278" t="str">
        <f>IF(NOT(ISBLANK(E73)),$K$32,"")</f>
        <v/>
      </c>
      <c r="L76" s="337">
        <f t="shared" ref="L76" si="81">SUM(L73:L75)</f>
        <v>0</v>
      </c>
      <c r="M76" s="337">
        <f>SUM(M73:M75)</f>
        <v>0</v>
      </c>
      <c r="N76" s="338">
        <f t="shared" ref="N76" si="82">SUM(N73:N75)</f>
        <v>0</v>
      </c>
      <c r="O76" s="338">
        <f t="shared" ref="O76" si="83">SUM(O73:O75)</f>
        <v>0</v>
      </c>
      <c r="P76" s="339">
        <f t="shared" ref="P76" si="84">SUM(P73:P75)</f>
        <v>0</v>
      </c>
      <c r="Q76" s="278">
        <f t="shared" si="56"/>
        <v>0</v>
      </c>
    </row>
    <row r="77" spans="2:17" x14ac:dyDescent="0.2">
      <c r="B77" s="275">
        <v>22</v>
      </c>
      <c r="C77" s="292" t="s">
        <v>23</v>
      </c>
      <c r="D77" s="324" t="str">
        <f>IF(Q80&lt;&gt;0,VLOOKUP($E$9,Info_County_Code,2,FALSE),"")</f>
        <v/>
      </c>
      <c r="E77" s="143"/>
      <c r="F77" s="38"/>
      <c r="G77" s="38"/>
      <c r="H77" s="38"/>
      <c r="I77" s="30"/>
      <c r="J77" s="30"/>
      <c r="K77" s="325" t="str">
        <f>IF(NOT(ISBLANK(E77)),$K$29,"")</f>
        <v/>
      </c>
      <c r="L77" s="32"/>
      <c r="M77" s="32"/>
      <c r="N77" s="30"/>
      <c r="O77" s="30"/>
      <c r="P77" s="34"/>
      <c r="Q77" s="245">
        <f t="shared" si="56"/>
        <v>0</v>
      </c>
    </row>
    <row r="78" spans="2:17" x14ac:dyDescent="0.2">
      <c r="B78" s="275">
        <v>22</v>
      </c>
      <c r="C78" s="217" t="s">
        <v>25</v>
      </c>
      <c r="D78" s="326" t="str">
        <f t="shared" ref="D78:J78" si="85">IF(ISBLANK(D77),"",D77)</f>
        <v/>
      </c>
      <c r="E78" s="327" t="str">
        <f t="shared" si="85"/>
        <v/>
      </c>
      <c r="F78" s="328" t="str">
        <f t="shared" si="85"/>
        <v/>
      </c>
      <c r="G78" s="328" t="str">
        <f t="shared" si="85"/>
        <v/>
      </c>
      <c r="H78" s="328" t="str">
        <f t="shared" si="85"/>
        <v/>
      </c>
      <c r="I78" s="329" t="str">
        <f t="shared" si="85"/>
        <v/>
      </c>
      <c r="J78" s="329" t="str">
        <f t="shared" si="85"/>
        <v/>
      </c>
      <c r="K78" s="274" t="str">
        <f>IF(NOT(ISBLANK(E77)),$K$30,"")</f>
        <v/>
      </c>
      <c r="L78" s="32"/>
      <c r="M78" s="32"/>
      <c r="N78" s="30"/>
      <c r="O78" s="30"/>
      <c r="P78" s="34"/>
      <c r="Q78" s="245">
        <f t="shared" si="56"/>
        <v>0</v>
      </c>
    </row>
    <row r="79" spans="2:17" x14ac:dyDescent="0.2">
      <c r="B79" s="275">
        <v>22</v>
      </c>
      <c r="C79" s="217" t="s">
        <v>27</v>
      </c>
      <c r="D79" s="326" t="str">
        <f t="shared" ref="D79:J79" si="86">IF(ISBLANK(D77),"",D77)</f>
        <v/>
      </c>
      <c r="E79" s="330" t="str">
        <f t="shared" si="86"/>
        <v/>
      </c>
      <c r="F79" s="331" t="str">
        <f t="shared" si="86"/>
        <v/>
      </c>
      <c r="G79" s="331" t="str">
        <f t="shared" si="86"/>
        <v/>
      </c>
      <c r="H79" s="331" t="str">
        <f t="shared" si="86"/>
        <v/>
      </c>
      <c r="I79" s="274" t="str">
        <f t="shared" si="86"/>
        <v/>
      </c>
      <c r="J79" s="274" t="str">
        <f t="shared" si="86"/>
        <v/>
      </c>
      <c r="K79" s="274" t="str">
        <f>IF(NOT(ISBLANK(E77)),$K$31,"")</f>
        <v/>
      </c>
      <c r="L79" s="32"/>
      <c r="M79" s="32"/>
      <c r="N79" s="30"/>
      <c r="O79" s="30"/>
      <c r="P79" s="34"/>
      <c r="Q79" s="245">
        <f t="shared" si="56"/>
        <v>0</v>
      </c>
    </row>
    <row r="80" spans="2:17" ht="15.75" x14ac:dyDescent="0.25">
      <c r="B80" s="332">
        <v>22</v>
      </c>
      <c r="C80" s="332" t="s">
        <v>202</v>
      </c>
      <c r="D80" s="333" t="str">
        <f t="shared" ref="D80:J80" si="87">IF(ISBLANK(D77),"",D77)</f>
        <v/>
      </c>
      <c r="E80" s="334" t="str">
        <f t="shared" si="87"/>
        <v/>
      </c>
      <c r="F80" s="335" t="str">
        <f t="shared" si="87"/>
        <v/>
      </c>
      <c r="G80" s="335" t="str">
        <f t="shared" si="87"/>
        <v/>
      </c>
      <c r="H80" s="335" t="str">
        <f t="shared" si="87"/>
        <v/>
      </c>
      <c r="I80" s="336" t="str">
        <f t="shared" si="87"/>
        <v/>
      </c>
      <c r="J80" s="336" t="str">
        <f t="shared" si="87"/>
        <v/>
      </c>
      <c r="K80" s="278" t="str">
        <f>IF(NOT(ISBLANK(E77)),$K$32,"")</f>
        <v/>
      </c>
      <c r="L80" s="337">
        <f t="shared" ref="L80" si="88">SUM(L77:L79)</f>
        <v>0</v>
      </c>
      <c r="M80" s="337">
        <f>SUM(M77:M79)</f>
        <v>0</v>
      </c>
      <c r="N80" s="338">
        <f t="shared" ref="N80" si="89">SUM(N77:N79)</f>
        <v>0</v>
      </c>
      <c r="O80" s="338">
        <f t="shared" ref="O80" si="90">SUM(O77:O79)</f>
        <v>0</v>
      </c>
      <c r="P80" s="339">
        <f t="shared" ref="P80" si="91">SUM(P77:P79)</f>
        <v>0</v>
      </c>
      <c r="Q80" s="278">
        <f t="shared" si="56"/>
        <v>0</v>
      </c>
    </row>
    <row r="81" spans="2:17" x14ac:dyDescent="0.2">
      <c r="B81" s="275">
        <v>23</v>
      </c>
      <c r="C81" s="292" t="s">
        <v>23</v>
      </c>
      <c r="D81" s="324" t="str">
        <f>IF(Q84&lt;&gt;0,VLOOKUP($E$9,Info_County_Code,2,FALSE),"")</f>
        <v/>
      </c>
      <c r="E81" s="143"/>
      <c r="F81" s="38"/>
      <c r="G81" s="38"/>
      <c r="H81" s="38"/>
      <c r="I81" s="30"/>
      <c r="J81" s="30"/>
      <c r="K81" s="325" t="str">
        <f>IF(NOT(ISBLANK(E81)),$K$29,"")</f>
        <v/>
      </c>
      <c r="L81" s="32"/>
      <c r="M81" s="32"/>
      <c r="N81" s="30"/>
      <c r="O81" s="30"/>
      <c r="P81" s="34"/>
      <c r="Q81" s="245">
        <f t="shared" si="56"/>
        <v>0</v>
      </c>
    </row>
    <row r="82" spans="2:17" x14ac:dyDescent="0.2">
      <c r="B82" s="275">
        <v>23</v>
      </c>
      <c r="C82" s="217" t="s">
        <v>25</v>
      </c>
      <c r="D82" s="326" t="str">
        <f t="shared" ref="D82:J82" si="92">IF(ISBLANK(D81),"",D81)</f>
        <v/>
      </c>
      <c r="E82" s="327" t="str">
        <f t="shared" si="92"/>
        <v/>
      </c>
      <c r="F82" s="328" t="str">
        <f t="shared" si="92"/>
        <v/>
      </c>
      <c r="G82" s="328" t="str">
        <f t="shared" si="92"/>
        <v/>
      </c>
      <c r="H82" s="328" t="str">
        <f t="shared" si="92"/>
        <v/>
      </c>
      <c r="I82" s="329" t="str">
        <f t="shared" si="92"/>
        <v/>
      </c>
      <c r="J82" s="329" t="str">
        <f t="shared" si="92"/>
        <v/>
      </c>
      <c r="K82" s="274" t="str">
        <f>IF(NOT(ISBLANK(E81)),$K$30,"")</f>
        <v/>
      </c>
      <c r="L82" s="32"/>
      <c r="M82" s="32"/>
      <c r="N82" s="30"/>
      <c r="O82" s="30"/>
      <c r="P82" s="34"/>
      <c r="Q82" s="245">
        <f t="shared" si="56"/>
        <v>0</v>
      </c>
    </row>
    <row r="83" spans="2:17" x14ac:dyDescent="0.2">
      <c r="B83" s="275">
        <v>23</v>
      </c>
      <c r="C83" s="217" t="s">
        <v>27</v>
      </c>
      <c r="D83" s="326" t="str">
        <f t="shared" ref="D83:J83" si="93">IF(ISBLANK(D81),"",D81)</f>
        <v/>
      </c>
      <c r="E83" s="330" t="str">
        <f t="shared" si="93"/>
        <v/>
      </c>
      <c r="F83" s="331" t="str">
        <f t="shared" si="93"/>
        <v/>
      </c>
      <c r="G83" s="331" t="str">
        <f t="shared" si="93"/>
        <v/>
      </c>
      <c r="H83" s="331" t="str">
        <f t="shared" si="93"/>
        <v/>
      </c>
      <c r="I83" s="274" t="str">
        <f t="shared" si="93"/>
        <v/>
      </c>
      <c r="J83" s="274" t="str">
        <f t="shared" si="93"/>
        <v/>
      </c>
      <c r="K83" s="274" t="str">
        <f>IF(NOT(ISBLANK(E81)),$K$31,"")</f>
        <v/>
      </c>
      <c r="L83" s="32"/>
      <c r="M83" s="32"/>
      <c r="N83" s="30"/>
      <c r="O83" s="30"/>
      <c r="P83" s="34"/>
      <c r="Q83" s="245">
        <f t="shared" si="56"/>
        <v>0</v>
      </c>
    </row>
    <row r="84" spans="2:17" ht="15.75" x14ac:dyDescent="0.25">
      <c r="B84" s="332">
        <v>23</v>
      </c>
      <c r="C84" s="332" t="s">
        <v>202</v>
      </c>
      <c r="D84" s="333" t="str">
        <f t="shared" ref="D84:J84" si="94">IF(ISBLANK(D81),"",D81)</f>
        <v/>
      </c>
      <c r="E84" s="334" t="str">
        <f t="shared" si="94"/>
        <v/>
      </c>
      <c r="F84" s="335" t="str">
        <f t="shared" si="94"/>
        <v/>
      </c>
      <c r="G84" s="335" t="str">
        <f t="shared" si="94"/>
        <v/>
      </c>
      <c r="H84" s="335" t="str">
        <f t="shared" si="94"/>
        <v/>
      </c>
      <c r="I84" s="336" t="str">
        <f t="shared" si="94"/>
        <v/>
      </c>
      <c r="J84" s="336" t="str">
        <f t="shared" si="94"/>
        <v/>
      </c>
      <c r="K84" s="278" t="str">
        <f>IF(NOT(ISBLANK(E81)),$K$32,"")</f>
        <v/>
      </c>
      <c r="L84" s="337">
        <f t="shared" ref="L84" si="95">SUM(L81:L83)</f>
        <v>0</v>
      </c>
      <c r="M84" s="337">
        <f>SUM(M81:M83)</f>
        <v>0</v>
      </c>
      <c r="N84" s="338">
        <f t="shared" ref="N84" si="96">SUM(N81:N83)</f>
        <v>0</v>
      </c>
      <c r="O84" s="338">
        <f t="shared" ref="O84" si="97">SUM(O81:O83)</f>
        <v>0</v>
      </c>
      <c r="P84" s="339">
        <f t="shared" ref="P84" si="98">SUM(P81:P83)</f>
        <v>0</v>
      </c>
      <c r="Q84" s="278">
        <f t="shared" si="56"/>
        <v>0</v>
      </c>
    </row>
    <row r="85" spans="2:17" x14ac:dyDescent="0.2">
      <c r="B85" s="275">
        <v>24</v>
      </c>
      <c r="C85" s="292" t="s">
        <v>23</v>
      </c>
      <c r="D85" s="324" t="str">
        <f>IF(Q88&lt;&gt;0,VLOOKUP($E$9,Info_County_Code,2,FALSE),"")</f>
        <v/>
      </c>
      <c r="E85" s="143"/>
      <c r="F85" s="38"/>
      <c r="G85" s="38"/>
      <c r="H85" s="38"/>
      <c r="I85" s="30"/>
      <c r="J85" s="30"/>
      <c r="K85" s="325" t="str">
        <f>IF(NOT(ISBLANK(E85)),$K$29,"")</f>
        <v/>
      </c>
      <c r="L85" s="32"/>
      <c r="M85" s="32"/>
      <c r="N85" s="30"/>
      <c r="O85" s="30"/>
      <c r="P85" s="34"/>
      <c r="Q85" s="245">
        <f t="shared" ref="Q85:Q128" si="99">SUM(L85:P85)</f>
        <v>0</v>
      </c>
    </row>
    <row r="86" spans="2:17" x14ac:dyDescent="0.2">
      <c r="B86" s="275">
        <v>24</v>
      </c>
      <c r="C86" s="217" t="s">
        <v>25</v>
      </c>
      <c r="D86" s="326" t="str">
        <f t="shared" ref="D86:J86" si="100">IF(ISBLANK(D85),"",D85)</f>
        <v/>
      </c>
      <c r="E86" s="327" t="str">
        <f t="shared" si="100"/>
        <v/>
      </c>
      <c r="F86" s="328" t="str">
        <f t="shared" si="100"/>
        <v/>
      </c>
      <c r="G86" s="328" t="str">
        <f t="shared" si="100"/>
        <v/>
      </c>
      <c r="H86" s="328" t="str">
        <f t="shared" si="100"/>
        <v/>
      </c>
      <c r="I86" s="329" t="str">
        <f t="shared" si="100"/>
        <v/>
      </c>
      <c r="J86" s="329" t="str">
        <f t="shared" si="100"/>
        <v/>
      </c>
      <c r="K86" s="274" t="str">
        <f>IF(NOT(ISBLANK(E85)),$K$30,"")</f>
        <v/>
      </c>
      <c r="L86" s="32"/>
      <c r="M86" s="32"/>
      <c r="N86" s="30"/>
      <c r="O86" s="30"/>
      <c r="P86" s="34"/>
      <c r="Q86" s="245">
        <f t="shared" si="99"/>
        <v>0</v>
      </c>
    </row>
    <row r="87" spans="2:17" x14ac:dyDescent="0.2">
      <c r="B87" s="275">
        <v>24</v>
      </c>
      <c r="C87" s="217" t="s">
        <v>27</v>
      </c>
      <c r="D87" s="326" t="str">
        <f t="shared" ref="D87:J87" si="101">IF(ISBLANK(D85),"",D85)</f>
        <v/>
      </c>
      <c r="E87" s="330" t="str">
        <f t="shared" si="101"/>
        <v/>
      </c>
      <c r="F87" s="331" t="str">
        <f t="shared" si="101"/>
        <v/>
      </c>
      <c r="G87" s="331" t="str">
        <f t="shared" si="101"/>
        <v/>
      </c>
      <c r="H87" s="331" t="str">
        <f t="shared" si="101"/>
        <v/>
      </c>
      <c r="I87" s="274" t="str">
        <f t="shared" si="101"/>
        <v/>
      </c>
      <c r="J87" s="274" t="str">
        <f t="shared" si="101"/>
        <v/>
      </c>
      <c r="K87" s="274" t="str">
        <f>IF(NOT(ISBLANK(E85)),$K$31,"")</f>
        <v/>
      </c>
      <c r="L87" s="32"/>
      <c r="M87" s="32"/>
      <c r="N87" s="30"/>
      <c r="O87" s="30"/>
      <c r="P87" s="34"/>
      <c r="Q87" s="245">
        <f t="shared" si="99"/>
        <v>0</v>
      </c>
    </row>
    <row r="88" spans="2:17" ht="15.75" x14ac:dyDescent="0.25">
      <c r="B88" s="332">
        <v>24</v>
      </c>
      <c r="C88" s="332" t="s">
        <v>202</v>
      </c>
      <c r="D88" s="333" t="str">
        <f t="shared" ref="D88:J88" si="102">IF(ISBLANK(D85),"",D85)</f>
        <v/>
      </c>
      <c r="E88" s="340" t="str">
        <f t="shared" si="102"/>
        <v/>
      </c>
      <c r="F88" s="341" t="str">
        <f t="shared" si="102"/>
        <v/>
      </c>
      <c r="G88" s="341" t="str">
        <f t="shared" si="102"/>
        <v/>
      </c>
      <c r="H88" s="341" t="str">
        <f t="shared" si="102"/>
        <v/>
      </c>
      <c r="I88" s="278" t="str">
        <f t="shared" si="102"/>
        <v/>
      </c>
      <c r="J88" s="278" t="str">
        <f t="shared" si="102"/>
        <v/>
      </c>
      <c r="K88" s="278" t="str">
        <f>IF(NOT(ISBLANK(E85)),$K$32,"")</f>
        <v/>
      </c>
      <c r="L88" s="342">
        <f t="shared" ref="L88" si="103">SUM(L85:L87)</f>
        <v>0</v>
      </c>
      <c r="M88" s="342">
        <f>SUM(M85:M87)</f>
        <v>0</v>
      </c>
      <c r="N88" s="343">
        <f t="shared" ref="N88:P88" si="104">SUM(N85:N87)</f>
        <v>0</v>
      </c>
      <c r="O88" s="343">
        <f t="shared" si="104"/>
        <v>0</v>
      </c>
      <c r="P88" s="344">
        <f t="shared" si="104"/>
        <v>0</v>
      </c>
      <c r="Q88" s="278">
        <f t="shared" si="99"/>
        <v>0</v>
      </c>
    </row>
    <row r="89" spans="2:17" x14ac:dyDescent="0.2">
      <c r="B89" s="275">
        <v>25</v>
      </c>
      <c r="C89" s="292" t="s">
        <v>23</v>
      </c>
      <c r="D89" s="324" t="str">
        <f>IF(Q92&lt;&gt;0,VLOOKUP($E$9,Info_County_Code,2,FALSE),"")</f>
        <v/>
      </c>
      <c r="E89" s="143"/>
      <c r="F89" s="38"/>
      <c r="G89" s="38"/>
      <c r="H89" s="38"/>
      <c r="I89" s="30"/>
      <c r="J89" s="30"/>
      <c r="K89" s="325" t="str">
        <f>IF(NOT(ISBLANK(E89)),$K$29,"")</f>
        <v/>
      </c>
      <c r="L89" s="32"/>
      <c r="M89" s="32"/>
      <c r="N89" s="30"/>
      <c r="O89" s="30"/>
      <c r="P89" s="34"/>
      <c r="Q89" s="245">
        <f t="shared" si="99"/>
        <v>0</v>
      </c>
    </row>
    <row r="90" spans="2:17" x14ac:dyDescent="0.2">
      <c r="B90" s="275">
        <v>25</v>
      </c>
      <c r="C90" s="217" t="s">
        <v>25</v>
      </c>
      <c r="D90" s="326" t="str">
        <f t="shared" ref="D90:J90" si="105">IF(ISBLANK(D89),"",D89)</f>
        <v/>
      </c>
      <c r="E90" s="327" t="str">
        <f t="shared" si="105"/>
        <v/>
      </c>
      <c r="F90" s="328" t="str">
        <f t="shared" si="105"/>
        <v/>
      </c>
      <c r="G90" s="328" t="str">
        <f t="shared" si="105"/>
        <v/>
      </c>
      <c r="H90" s="328" t="str">
        <f t="shared" si="105"/>
        <v/>
      </c>
      <c r="I90" s="329" t="str">
        <f t="shared" si="105"/>
        <v/>
      </c>
      <c r="J90" s="329" t="str">
        <f t="shared" si="105"/>
        <v/>
      </c>
      <c r="K90" s="274" t="str">
        <f>IF(NOT(ISBLANK(E89)),$K$30,"")</f>
        <v/>
      </c>
      <c r="L90" s="32"/>
      <c r="M90" s="32"/>
      <c r="N90" s="30"/>
      <c r="O90" s="30"/>
      <c r="P90" s="34"/>
      <c r="Q90" s="245">
        <f t="shared" si="99"/>
        <v>0</v>
      </c>
    </row>
    <row r="91" spans="2:17" x14ac:dyDescent="0.2">
      <c r="B91" s="275">
        <v>25</v>
      </c>
      <c r="C91" s="217" t="s">
        <v>27</v>
      </c>
      <c r="D91" s="326" t="str">
        <f t="shared" ref="D91:J91" si="106">IF(ISBLANK(D89),"",D89)</f>
        <v/>
      </c>
      <c r="E91" s="330" t="str">
        <f t="shared" si="106"/>
        <v/>
      </c>
      <c r="F91" s="331" t="str">
        <f t="shared" si="106"/>
        <v/>
      </c>
      <c r="G91" s="331" t="str">
        <f t="shared" si="106"/>
        <v/>
      </c>
      <c r="H91" s="331" t="str">
        <f t="shared" si="106"/>
        <v/>
      </c>
      <c r="I91" s="274" t="str">
        <f t="shared" si="106"/>
        <v/>
      </c>
      <c r="J91" s="274" t="str">
        <f t="shared" si="106"/>
        <v/>
      </c>
      <c r="K91" s="274" t="str">
        <f>IF(NOT(ISBLANK(E89)),$K$31,"")</f>
        <v/>
      </c>
      <c r="L91" s="32"/>
      <c r="M91" s="32"/>
      <c r="N91" s="30"/>
      <c r="O91" s="30"/>
      <c r="P91" s="34"/>
      <c r="Q91" s="245">
        <f t="shared" si="99"/>
        <v>0</v>
      </c>
    </row>
    <row r="92" spans="2:17" ht="15.75" x14ac:dyDescent="0.25">
      <c r="B92" s="332">
        <v>25</v>
      </c>
      <c r="C92" s="332" t="s">
        <v>202</v>
      </c>
      <c r="D92" s="333" t="str">
        <f t="shared" ref="D92:J92" si="107">IF(ISBLANK(D89),"",D89)</f>
        <v/>
      </c>
      <c r="E92" s="340" t="str">
        <f t="shared" si="107"/>
        <v/>
      </c>
      <c r="F92" s="341" t="str">
        <f t="shared" si="107"/>
        <v/>
      </c>
      <c r="G92" s="341" t="str">
        <f t="shared" si="107"/>
        <v/>
      </c>
      <c r="H92" s="341" t="str">
        <f t="shared" si="107"/>
        <v/>
      </c>
      <c r="I92" s="278" t="str">
        <f t="shared" si="107"/>
        <v/>
      </c>
      <c r="J92" s="278" t="str">
        <f t="shared" si="107"/>
        <v/>
      </c>
      <c r="K92" s="278" t="str">
        <f>IF(NOT(ISBLANK(E89)),$K$32,"")</f>
        <v/>
      </c>
      <c r="L92" s="342">
        <f t="shared" ref="L92" si="108">SUM(L89:L91)</f>
        <v>0</v>
      </c>
      <c r="M92" s="342">
        <f>SUM(M89:M91)</f>
        <v>0</v>
      </c>
      <c r="N92" s="343">
        <f t="shared" ref="N92:P92" si="109">SUM(N89:N91)</f>
        <v>0</v>
      </c>
      <c r="O92" s="343">
        <f t="shared" si="109"/>
        <v>0</v>
      </c>
      <c r="P92" s="344">
        <f t="shared" si="109"/>
        <v>0</v>
      </c>
      <c r="Q92" s="278">
        <f t="shared" si="99"/>
        <v>0</v>
      </c>
    </row>
    <row r="93" spans="2:17" x14ac:dyDescent="0.2">
      <c r="B93" s="275">
        <v>26</v>
      </c>
      <c r="C93" s="292" t="s">
        <v>23</v>
      </c>
      <c r="D93" s="324" t="str">
        <f>IF(Q96&lt;&gt;0,VLOOKUP($E$9,Info_County_Code,2,FALSE),"")</f>
        <v/>
      </c>
      <c r="E93" s="143"/>
      <c r="F93" s="38"/>
      <c r="G93" s="38"/>
      <c r="H93" s="38"/>
      <c r="I93" s="30"/>
      <c r="J93" s="30"/>
      <c r="K93" s="325" t="str">
        <f>IF(NOT(ISBLANK(E93)),$K$29,"")</f>
        <v/>
      </c>
      <c r="L93" s="32"/>
      <c r="M93" s="32"/>
      <c r="N93" s="30"/>
      <c r="O93" s="30"/>
      <c r="P93" s="34"/>
      <c r="Q93" s="245">
        <f t="shared" si="99"/>
        <v>0</v>
      </c>
    </row>
    <row r="94" spans="2:17" x14ac:dyDescent="0.2">
      <c r="B94" s="275">
        <v>26</v>
      </c>
      <c r="C94" s="217" t="s">
        <v>25</v>
      </c>
      <c r="D94" s="326" t="str">
        <f t="shared" ref="D94:J94" si="110">IF(ISBLANK(D93),"",D93)</f>
        <v/>
      </c>
      <c r="E94" s="327" t="str">
        <f t="shared" si="110"/>
        <v/>
      </c>
      <c r="F94" s="328" t="str">
        <f t="shared" si="110"/>
        <v/>
      </c>
      <c r="G94" s="328" t="str">
        <f t="shared" si="110"/>
        <v/>
      </c>
      <c r="H94" s="328" t="str">
        <f t="shared" si="110"/>
        <v/>
      </c>
      <c r="I94" s="329" t="str">
        <f t="shared" si="110"/>
        <v/>
      </c>
      <c r="J94" s="329" t="str">
        <f t="shared" si="110"/>
        <v/>
      </c>
      <c r="K94" s="274" t="str">
        <f>IF(NOT(ISBLANK(E93)),$K$30,"")</f>
        <v/>
      </c>
      <c r="L94" s="32"/>
      <c r="M94" s="32"/>
      <c r="N94" s="30"/>
      <c r="O94" s="30"/>
      <c r="P94" s="34"/>
      <c r="Q94" s="245">
        <f t="shared" si="99"/>
        <v>0</v>
      </c>
    </row>
    <row r="95" spans="2:17" x14ac:dyDescent="0.2">
      <c r="B95" s="275">
        <v>26</v>
      </c>
      <c r="C95" s="217" t="s">
        <v>27</v>
      </c>
      <c r="D95" s="326" t="str">
        <f t="shared" ref="D95:J95" si="111">IF(ISBLANK(D93),"",D93)</f>
        <v/>
      </c>
      <c r="E95" s="330" t="str">
        <f t="shared" si="111"/>
        <v/>
      </c>
      <c r="F95" s="331" t="str">
        <f t="shared" si="111"/>
        <v/>
      </c>
      <c r="G95" s="331" t="str">
        <f t="shared" si="111"/>
        <v/>
      </c>
      <c r="H95" s="331" t="str">
        <f t="shared" si="111"/>
        <v/>
      </c>
      <c r="I95" s="274" t="str">
        <f t="shared" si="111"/>
        <v/>
      </c>
      <c r="J95" s="274" t="str">
        <f t="shared" si="111"/>
        <v/>
      </c>
      <c r="K95" s="274" t="str">
        <f>IF(NOT(ISBLANK(E93)),$K$31,"")</f>
        <v/>
      </c>
      <c r="L95" s="32"/>
      <c r="M95" s="32"/>
      <c r="N95" s="30"/>
      <c r="O95" s="30"/>
      <c r="P95" s="34"/>
      <c r="Q95" s="245">
        <f t="shared" si="99"/>
        <v>0</v>
      </c>
    </row>
    <row r="96" spans="2:17" ht="15.75" x14ac:dyDescent="0.25">
      <c r="B96" s="332">
        <v>26</v>
      </c>
      <c r="C96" s="332" t="s">
        <v>202</v>
      </c>
      <c r="D96" s="333" t="str">
        <f t="shared" ref="D96:J96" si="112">IF(ISBLANK(D93),"",D93)</f>
        <v/>
      </c>
      <c r="E96" s="340" t="str">
        <f t="shared" si="112"/>
        <v/>
      </c>
      <c r="F96" s="341" t="str">
        <f t="shared" si="112"/>
        <v/>
      </c>
      <c r="G96" s="341" t="str">
        <f t="shared" si="112"/>
        <v/>
      </c>
      <c r="H96" s="341" t="str">
        <f t="shared" si="112"/>
        <v/>
      </c>
      <c r="I96" s="278" t="str">
        <f t="shared" si="112"/>
        <v/>
      </c>
      <c r="J96" s="278" t="str">
        <f t="shared" si="112"/>
        <v/>
      </c>
      <c r="K96" s="278" t="str">
        <f>IF(NOT(ISBLANK(E93)),$K$32,"")</f>
        <v/>
      </c>
      <c r="L96" s="342">
        <f t="shared" ref="L96" si="113">SUM(L93:L95)</f>
        <v>0</v>
      </c>
      <c r="M96" s="342">
        <f>SUM(M93:M95)</f>
        <v>0</v>
      </c>
      <c r="N96" s="343">
        <f t="shared" ref="N96:P96" si="114">SUM(N93:N95)</f>
        <v>0</v>
      </c>
      <c r="O96" s="343">
        <f t="shared" si="114"/>
        <v>0</v>
      </c>
      <c r="P96" s="344">
        <f t="shared" si="114"/>
        <v>0</v>
      </c>
      <c r="Q96" s="278">
        <f t="shared" si="99"/>
        <v>0</v>
      </c>
    </row>
    <row r="97" spans="2:17" x14ac:dyDescent="0.2">
      <c r="B97" s="275">
        <v>27</v>
      </c>
      <c r="C97" s="292" t="s">
        <v>23</v>
      </c>
      <c r="D97" s="324" t="str">
        <f>IF(Q100&lt;&gt;0,VLOOKUP($E$9,Info_County_Code,2,FALSE),"")</f>
        <v/>
      </c>
      <c r="E97" s="143"/>
      <c r="F97" s="38"/>
      <c r="G97" s="38"/>
      <c r="H97" s="38"/>
      <c r="I97" s="30"/>
      <c r="J97" s="30"/>
      <c r="K97" s="325" t="str">
        <f>IF(NOT(ISBLANK(E97)),$K$29,"")</f>
        <v/>
      </c>
      <c r="L97" s="32"/>
      <c r="M97" s="32"/>
      <c r="N97" s="30"/>
      <c r="O97" s="30"/>
      <c r="P97" s="34"/>
      <c r="Q97" s="245">
        <f t="shared" ref="Q97:Q100" si="115">SUM(L97:P97)</f>
        <v>0</v>
      </c>
    </row>
    <row r="98" spans="2:17" x14ac:dyDescent="0.2">
      <c r="B98" s="275">
        <v>27</v>
      </c>
      <c r="C98" s="217" t="s">
        <v>25</v>
      </c>
      <c r="D98" s="326" t="str">
        <f t="shared" ref="D98:J98" si="116">IF(ISBLANK(D97),"",D97)</f>
        <v/>
      </c>
      <c r="E98" s="327" t="str">
        <f t="shared" si="116"/>
        <v/>
      </c>
      <c r="F98" s="328" t="str">
        <f t="shared" si="116"/>
        <v/>
      </c>
      <c r="G98" s="328" t="str">
        <f t="shared" si="116"/>
        <v/>
      </c>
      <c r="H98" s="328" t="str">
        <f t="shared" si="116"/>
        <v/>
      </c>
      <c r="I98" s="329" t="str">
        <f t="shared" si="116"/>
        <v/>
      </c>
      <c r="J98" s="329" t="str">
        <f t="shared" si="116"/>
        <v/>
      </c>
      <c r="K98" s="274" t="str">
        <f>IF(NOT(ISBLANK(E97)),$K$30,"")</f>
        <v/>
      </c>
      <c r="L98" s="32"/>
      <c r="M98" s="32"/>
      <c r="N98" s="30"/>
      <c r="O98" s="30"/>
      <c r="P98" s="34"/>
      <c r="Q98" s="245">
        <f t="shared" si="115"/>
        <v>0</v>
      </c>
    </row>
    <row r="99" spans="2:17" x14ac:dyDescent="0.2">
      <c r="B99" s="275">
        <v>27</v>
      </c>
      <c r="C99" s="217" t="s">
        <v>27</v>
      </c>
      <c r="D99" s="326" t="str">
        <f t="shared" ref="D99:J99" si="117">IF(ISBLANK(D97),"",D97)</f>
        <v/>
      </c>
      <c r="E99" s="330" t="str">
        <f t="shared" si="117"/>
        <v/>
      </c>
      <c r="F99" s="331" t="str">
        <f t="shared" si="117"/>
        <v/>
      </c>
      <c r="G99" s="331" t="str">
        <f t="shared" si="117"/>
        <v/>
      </c>
      <c r="H99" s="331" t="str">
        <f t="shared" si="117"/>
        <v/>
      </c>
      <c r="I99" s="274" t="str">
        <f t="shared" si="117"/>
        <v/>
      </c>
      <c r="J99" s="274" t="str">
        <f t="shared" si="117"/>
        <v/>
      </c>
      <c r="K99" s="274" t="str">
        <f>IF(NOT(ISBLANK(E97)),$K$31,"")</f>
        <v/>
      </c>
      <c r="L99" s="32"/>
      <c r="M99" s="32"/>
      <c r="N99" s="30"/>
      <c r="O99" s="30"/>
      <c r="P99" s="34"/>
      <c r="Q99" s="245">
        <f t="shared" si="115"/>
        <v>0</v>
      </c>
    </row>
    <row r="100" spans="2:17" ht="15.75" x14ac:dyDescent="0.25">
      <c r="B100" s="332">
        <v>27</v>
      </c>
      <c r="C100" s="332" t="s">
        <v>202</v>
      </c>
      <c r="D100" s="333" t="str">
        <f t="shared" ref="D100:J100" si="118">IF(ISBLANK(D97),"",D97)</f>
        <v/>
      </c>
      <c r="E100" s="340" t="str">
        <f t="shared" si="118"/>
        <v/>
      </c>
      <c r="F100" s="341" t="str">
        <f t="shared" si="118"/>
        <v/>
      </c>
      <c r="G100" s="341" t="str">
        <f t="shared" si="118"/>
        <v/>
      </c>
      <c r="H100" s="341" t="str">
        <f t="shared" si="118"/>
        <v/>
      </c>
      <c r="I100" s="278" t="str">
        <f t="shared" si="118"/>
        <v/>
      </c>
      <c r="J100" s="278" t="str">
        <f t="shared" si="118"/>
        <v/>
      </c>
      <c r="K100" s="278" t="str">
        <f>IF(NOT(ISBLANK(E97)),$K$32,"")</f>
        <v/>
      </c>
      <c r="L100" s="342">
        <f t="shared" ref="L100" si="119">SUM(L97:L99)</f>
        <v>0</v>
      </c>
      <c r="M100" s="342">
        <f>SUM(M97:M99)</f>
        <v>0</v>
      </c>
      <c r="N100" s="343">
        <f t="shared" ref="N100:P100" si="120">SUM(N97:N99)</f>
        <v>0</v>
      </c>
      <c r="O100" s="343">
        <f t="shared" si="120"/>
        <v>0</v>
      </c>
      <c r="P100" s="344">
        <f t="shared" si="120"/>
        <v>0</v>
      </c>
      <c r="Q100" s="278">
        <f t="shared" si="115"/>
        <v>0</v>
      </c>
    </row>
    <row r="101" spans="2:17" x14ac:dyDescent="0.2">
      <c r="B101" s="275">
        <v>28</v>
      </c>
      <c r="C101" s="292" t="s">
        <v>23</v>
      </c>
      <c r="D101" s="324" t="str">
        <f>IF(Q104&lt;&gt;0,VLOOKUP($E$9,Info_County_Code,2,FALSE),"")</f>
        <v/>
      </c>
      <c r="E101" s="143"/>
      <c r="F101" s="38"/>
      <c r="G101" s="38"/>
      <c r="H101" s="38"/>
      <c r="I101" s="30"/>
      <c r="J101" s="30"/>
      <c r="K101" s="325" t="str">
        <f>IF(NOT(ISBLANK(E101)),$K$29,"")</f>
        <v/>
      </c>
      <c r="L101" s="32"/>
      <c r="M101" s="32"/>
      <c r="N101" s="30"/>
      <c r="O101" s="30"/>
      <c r="P101" s="34"/>
      <c r="Q101" s="245">
        <f t="shared" si="99"/>
        <v>0</v>
      </c>
    </row>
    <row r="102" spans="2:17" x14ac:dyDescent="0.2">
      <c r="B102" s="275">
        <v>28</v>
      </c>
      <c r="C102" s="217" t="s">
        <v>25</v>
      </c>
      <c r="D102" s="326" t="str">
        <f t="shared" ref="D102:J102" si="121">IF(ISBLANK(D101),"",D101)</f>
        <v/>
      </c>
      <c r="E102" s="327" t="str">
        <f t="shared" si="121"/>
        <v/>
      </c>
      <c r="F102" s="328" t="str">
        <f t="shared" si="121"/>
        <v/>
      </c>
      <c r="G102" s="328" t="str">
        <f t="shared" si="121"/>
        <v/>
      </c>
      <c r="H102" s="328" t="str">
        <f t="shared" si="121"/>
        <v/>
      </c>
      <c r="I102" s="329" t="str">
        <f t="shared" si="121"/>
        <v/>
      </c>
      <c r="J102" s="329" t="str">
        <f t="shared" si="121"/>
        <v/>
      </c>
      <c r="K102" s="274" t="str">
        <f>IF(NOT(ISBLANK(E101)),$K$30,"")</f>
        <v/>
      </c>
      <c r="L102" s="32"/>
      <c r="M102" s="32"/>
      <c r="N102" s="30"/>
      <c r="O102" s="30"/>
      <c r="P102" s="34"/>
      <c r="Q102" s="245">
        <f t="shared" si="99"/>
        <v>0</v>
      </c>
    </row>
    <row r="103" spans="2:17" x14ac:dyDescent="0.2">
      <c r="B103" s="275">
        <v>28</v>
      </c>
      <c r="C103" s="217" t="s">
        <v>27</v>
      </c>
      <c r="D103" s="326" t="str">
        <f t="shared" ref="D103:J103" si="122">IF(ISBLANK(D101),"",D101)</f>
        <v/>
      </c>
      <c r="E103" s="330" t="str">
        <f t="shared" si="122"/>
        <v/>
      </c>
      <c r="F103" s="331" t="str">
        <f t="shared" si="122"/>
        <v/>
      </c>
      <c r="G103" s="331" t="str">
        <f t="shared" si="122"/>
        <v/>
      </c>
      <c r="H103" s="331" t="str">
        <f t="shared" si="122"/>
        <v/>
      </c>
      <c r="I103" s="274" t="str">
        <f t="shared" si="122"/>
        <v/>
      </c>
      <c r="J103" s="274" t="str">
        <f t="shared" si="122"/>
        <v/>
      </c>
      <c r="K103" s="274" t="str">
        <f>IF(NOT(ISBLANK(E101)),$K$31,"")</f>
        <v/>
      </c>
      <c r="L103" s="32"/>
      <c r="M103" s="32"/>
      <c r="N103" s="30"/>
      <c r="O103" s="30"/>
      <c r="P103" s="34"/>
      <c r="Q103" s="245">
        <f t="shared" si="99"/>
        <v>0</v>
      </c>
    </row>
    <row r="104" spans="2:17" ht="15.75" x14ac:dyDescent="0.25">
      <c r="B104" s="332">
        <v>28</v>
      </c>
      <c r="C104" s="332" t="s">
        <v>202</v>
      </c>
      <c r="D104" s="333" t="str">
        <f t="shared" ref="D104:J104" si="123">IF(ISBLANK(D101),"",D101)</f>
        <v/>
      </c>
      <c r="E104" s="340" t="str">
        <f t="shared" si="123"/>
        <v/>
      </c>
      <c r="F104" s="341" t="str">
        <f t="shared" si="123"/>
        <v/>
      </c>
      <c r="G104" s="341" t="str">
        <f t="shared" si="123"/>
        <v/>
      </c>
      <c r="H104" s="341" t="str">
        <f t="shared" si="123"/>
        <v/>
      </c>
      <c r="I104" s="278" t="str">
        <f t="shared" si="123"/>
        <v/>
      </c>
      <c r="J104" s="278" t="str">
        <f t="shared" si="123"/>
        <v/>
      </c>
      <c r="K104" s="278" t="str">
        <f>IF(NOT(ISBLANK(E101)),$K$32,"")</f>
        <v/>
      </c>
      <c r="L104" s="342">
        <f t="shared" ref="L104" si="124">SUM(L101:L103)</f>
        <v>0</v>
      </c>
      <c r="M104" s="342">
        <f>SUM(M101:M103)</f>
        <v>0</v>
      </c>
      <c r="N104" s="343">
        <f t="shared" ref="N104:P104" si="125">SUM(N101:N103)</f>
        <v>0</v>
      </c>
      <c r="O104" s="343">
        <f t="shared" si="125"/>
        <v>0</v>
      </c>
      <c r="P104" s="344">
        <f t="shared" si="125"/>
        <v>0</v>
      </c>
      <c r="Q104" s="278">
        <f t="shared" si="99"/>
        <v>0</v>
      </c>
    </row>
    <row r="105" spans="2:17" x14ac:dyDescent="0.2">
      <c r="B105" s="275">
        <v>29</v>
      </c>
      <c r="C105" s="292" t="s">
        <v>23</v>
      </c>
      <c r="D105" s="324" t="str">
        <f>IF(Q108&lt;&gt;0,VLOOKUP($E$9,Info_County_Code,2,FALSE),"")</f>
        <v/>
      </c>
      <c r="E105" s="143"/>
      <c r="F105" s="38"/>
      <c r="G105" s="38"/>
      <c r="H105" s="38"/>
      <c r="I105" s="30"/>
      <c r="J105" s="30"/>
      <c r="K105" s="325" t="str">
        <f>IF(NOT(ISBLANK(E105)),$K$29,"")</f>
        <v/>
      </c>
      <c r="L105" s="32"/>
      <c r="M105" s="32"/>
      <c r="N105" s="30"/>
      <c r="O105" s="30"/>
      <c r="P105" s="34"/>
      <c r="Q105" s="245">
        <f t="shared" ref="Q105:Q108" si="126">SUM(L105:P105)</f>
        <v>0</v>
      </c>
    </row>
    <row r="106" spans="2:17" x14ac:dyDescent="0.2">
      <c r="B106" s="275">
        <v>29</v>
      </c>
      <c r="C106" s="217" t="s">
        <v>25</v>
      </c>
      <c r="D106" s="326" t="str">
        <f t="shared" ref="D106:J106" si="127">IF(ISBLANK(D105),"",D105)</f>
        <v/>
      </c>
      <c r="E106" s="327" t="str">
        <f t="shared" si="127"/>
        <v/>
      </c>
      <c r="F106" s="328" t="str">
        <f t="shared" si="127"/>
        <v/>
      </c>
      <c r="G106" s="328" t="str">
        <f t="shared" si="127"/>
        <v/>
      </c>
      <c r="H106" s="328" t="str">
        <f t="shared" si="127"/>
        <v/>
      </c>
      <c r="I106" s="329" t="str">
        <f t="shared" si="127"/>
        <v/>
      </c>
      <c r="J106" s="329" t="str">
        <f t="shared" si="127"/>
        <v/>
      </c>
      <c r="K106" s="274" t="str">
        <f>IF(NOT(ISBLANK(E105)),$K$30,"")</f>
        <v/>
      </c>
      <c r="L106" s="32"/>
      <c r="M106" s="32"/>
      <c r="N106" s="30"/>
      <c r="O106" s="30"/>
      <c r="P106" s="34"/>
      <c r="Q106" s="245">
        <f t="shared" si="126"/>
        <v>0</v>
      </c>
    </row>
    <row r="107" spans="2:17" x14ac:dyDescent="0.2">
      <c r="B107" s="275">
        <v>29</v>
      </c>
      <c r="C107" s="217" t="s">
        <v>27</v>
      </c>
      <c r="D107" s="326" t="str">
        <f t="shared" ref="D107:J107" si="128">IF(ISBLANK(D105),"",D105)</f>
        <v/>
      </c>
      <c r="E107" s="330" t="str">
        <f t="shared" si="128"/>
        <v/>
      </c>
      <c r="F107" s="331" t="str">
        <f t="shared" si="128"/>
        <v/>
      </c>
      <c r="G107" s="331" t="str">
        <f t="shared" si="128"/>
        <v/>
      </c>
      <c r="H107" s="331" t="str">
        <f t="shared" si="128"/>
        <v/>
      </c>
      <c r="I107" s="274" t="str">
        <f t="shared" si="128"/>
        <v/>
      </c>
      <c r="J107" s="274" t="str">
        <f t="shared" si="128"/>
        <v/>
      </c>
      <c r="K107" s="274" t="str">
        <f>IF(NOT(ISBLANK(E105)),$K$31,"")</f>
        <v/>
      </c>
      <c r="L107" s="32"/>
      <c r="M107" s="32"/>
      <c r="N107" s="30"/>
      <c r="O107" s="30"/>
      <c r="P107" s="34"/>
      <c r="Q107" s="245">
        <f t="shared" si="126"/>
        <v>0</v>
      </c>
    </row>
    <row r="108" spans="2:17" ht="15.75" x14ac:dyDescent="0.25">
      <c r="B108" s="332">
        <v>29</v>
      </c>
      <c r="C108" s="332" t="s">
        <v>202</v>
      </c>
      <c r="D108" s="333" t="str">
        <f t="shared" ref="D108:J108" si="129">IF(ISBLANK(D105),"",D105)</f>
        <v/>
      </c>
      <c r="E108" s="340" t="str">
        <f t="shared" si="129"/>
        <v/>
      </c>
      <c r="F108" s="341" t="str">
        <f t="shared" si="129"/>
        <v/>
      </c>
      <c r="G108" s="341" t="str">
        <f t="shared" si="129"/>
        <v/>
      </c>
      <c r="H108" s="341" t="str">
        <f t="shared" si="129"/>
        <v/>
      </c>
      <c r="I108" s="278" t="str">
        <f t="shared" si="129"/>
        <v/>
      </c>
      <c r="J108" s="278" t="str">
        <f t="shared" si="129"/>
        <v/>
      </c>
      <c r="K108" s="278" t="str">
        <f>IF(NOT(ISBLANK(E105)),$K$32,"")</f>
        <v/>
      </c>
      <c r="L108" s="342">
        <f t="shared" ref="L108" si="130">SUM(L105:L107)</f>
        <v>0</v>
      </c>
      <c r="M108" s="342">
        <f>SUM(M105:M107)</f>
        <v>0</v>
      </c>
      <c r="N108" s="343">
        <f t="shared" ref="N108:P108" si="131">SUM(N105:N107)</f>
        <v>0</v>
      </c>
      <c r="O108" s="343">
        <f t="shared" si="131"/>
        <v>0</v>
      </c>
      <c r="P108" s="344">
        <f t="shared" si="131"/>
        <v>0</v>
      </c>
      <c r="Q108" s="278">
        <f t="shared" si="126"/>
        <v>0</v>
      </c>
    </row>
    <row r="109" spans="2:17" x14ac:dyDescent="0.2">
      <c r="B109" s="275">
        <v>30</v>
      </c>
      <c r="C109" s="292" t="s">
        <v>23</v>
      </c>
      <c r="D109" s="324" t="str">
        <f>IF(Q112&lt;&gt;0,VLOOKUP($E$9,Info_County_Code,2,FALSE),"")</f>
        <v/>
      </c>
      <c r="E109" s="143"/>
      <c r="F109" s="38"/>
      <c r="G109" s="38"/>
      <c r="H109" s="38"/>
      <c r="I109" s="30"/>
      <c r="J109" s="30"/>
      <c r="K109" s="325" t="str">
        <f>IF(NOT(ISBLANK(E109)),$K$29,"")</f>
        <v/>
      </c>
      <c r="L109" s="32"/>
      <c r="M109" s="32"/>
      <c r="N109" s="30"/>
      <c r="O109" s="30"/>
      <c r="P109" s="34"/>
      <c r="Q109" s="245">
        <f t="shared" si="99"/>
        <v>0</v>
      </c>
    </row>
    <row r="110" spans="2:17" x14ac:dyDescent="0.2">
      <c r="B110" s="275">
        <v>30</v>
      </c>
      <c r="C110" s="217" t="s">
        <v>25</v>
      </c>
      <c r="D110" s="326" t="str">
        <f t="shared" ref="D110:J110" si="132">IF(ISBLANK(D109),"",D109)</f>
        <v/>
      </c>
      <c r="E110" s="327" t="str">
        <f t="shared" si="132"/>
        <v/>
      </c>
      <c r="F110" s="328" t="str">
        <f t="shared" si="132"/>
        <v/>
      </c>
      <c r="G110" s="328" t="str">
        <f t="shared" si="132"/>
        <v/>
      </c>
      <c r="H110" s="328" t="str">
        <f t="shared" si="132"/>
        <v/>
      </c>
      <c r="I110" s="329" t="str">
        <f t="shared" si="132"/>
        <v/>
      </c>
      <c r="J110" s="329" t="str">
        <f t="shared" si="132"/>
        <v/>
      </c>
      <c r="K110" s="274" t="str">
        <f>IF(NOT(ISBLANK(E109)),$K$30,"")</f>
        <v/>
      </c>
      <c r="L110" s="32"/>
      <c r="M110" s="32"/>
      <c r="N110" s="30"/>
      <c r="O110" s="30"/>
      <c r="P110" s="34"/>
      <c r="Q110" s="245">
        <f t="shared" si="99"/>
        <v>0</v>
      </c>
    </row>
    <row r="111" spans="2:17" x14ac:dyDescent="0.2">
      <c r="B111" s="275">
        <v>30</v>
      </c>
      <c r="C111" s="217" t="s">
        <v>27</v>
      </c>
      <c r="D111" s="326" t="str">
        <f t="shared" ref="D111:J111" si="133">IF(ISBLANK(D109),"",D109)</f>
        <v/>
      </c>
      <c r="E111" s="330" t="str">
        <f t="shared" si="133"/>
        <v/>
      </c>
      <c r="F111" s="331" t="str">
        <f t="shared" si="133"/>
        <v/>
      </c>
      <c r="G111" s="331" t="str">
        <f t="shared" si="133"/>
        <v/>
      </c>
      <c r="H111" s="331" t="str">
        <f t="shared" si="133"/>
        <v/>
      </c>
      <c r="I111" s="274" t="str">
        <f t="shared" si="133"/>
        <v/>
      </c>
      <c r="J111" s="274" t="str">
        <f t="shared" si="133"/>
        <v/>
      </c>
      <c r="K111" s="274" t="str">
        <f>IF(NOT(ISBLANK(E109)),$K$31,"")</f>
        <v/>
      </c>
      <c r="L111" s="32"/>
      <c r="M111" s="32"/>
      <c r="N111" s="30"/>
      <c r="O111" s="30"/>
      <c r="P111" s="34"/>
      <c r="Q111" s="245">
        <f t="shared" si="99"/>
        <v>0</v>
      </c>
    </row>
    <row r="112" spans="2:17" ht="15.75" x14ac:dyDescent="0.25">
      <c r="B112" s="332">
        <v>30</v>
      </c>
      <c r="C112" s="332" t="s">
        <v>202</v>
      </c>
      <c r="D112" s="333" t="str">
        <f t="shared" ref="D112:J112" si="134">IF(ISBLANK(D109),"",D109)</f>
        <v/>
      </c>
      <c r="E112" s="340" t="str">
        <f t="shared" si="134"/>
        <v/>
      </c>
      <c r="F112" s="341" t="str">
        <f t="shared" si="134"/>
        <v/>
      </c>
      <c r="G112" s="341" t="str">
        <f t="shared" si="134"/>
        <v/>
      </c>
      <c r="H112" s="341" t="str">
        <f t="shared" si="134"/>
        <v/>
      </c>
      <c r="I112" s="278" t="str">
        <f t="shared" si="134"/>
        <v/>
      </c>
      <c r="J112" s="278" t="str">
        <f t="shared" si="134"/>
        <v/>
      </c>
      <c r="K112" s="278" t="str">
        <f>IF(NOT(ISBLANK(E109)),$K$32,"")</f>
        <v/>
      </c>
      <c r="L112" s="342">
        <f t="shared" ref="L112" si="135">SUM(L109:L111)</f>
        <v>0</v>
      </c>
      <c r="M112" s="342">
        <f>SUM(M109:M111)</f>
        <v>0</v>
      </c>
      <c r="N112" s="343">
        <f t="shared" ref="N112:P112" si="136">SUM(N109:N111)</f>
        <v>0</v>
      </c>
      <c r="O112" s="343">
        <f t="shared" si="136"/>
        <v>0</v>
      </c>
      <c r="P112" s="344">
        <f t="shared" si="136"/>
        <v>0</v>
      </c>
      <c r="Q112" s="278">
        <f t="shared" si="99"/>
        <v>0</v>
      </c>
    </row>
    <row r="113" spans="2:17" x14ac:dyDescent="0.2">
      <c r="B113" s="275">
        <v>31</v>
      </c>
      <c r="C113" s="292" t="s">
        <v>23</v>
      </c>
      <c r="D113" s="324" t="str">
        <f>IF(Q116&lt;&gt;0,VLOOKUP($E$9,Info_County_Code,2,FALSE),"")</f>
        <v/>
      </c>
      <c r="E113" s="143"/>
      <c r="F113" s="38"/>
      <c r="G113" s="38"/>
      <c r="H113" s="38"/>
      <c r="I113" s="30"/>
      <c r="J113" s="30"/>
      <c r="K113" s="325" t="str">
        <f>IF(NOT(ISBLANK(E113)),$K$29,"")</f>
        <v/>
      </c>
      <c r="L113" s="32"/>
      <c r="M113" s="32"/>
      <c r="N113" s="30"/>
      <c r="O113" s="30"/>
      <c r="P113" s="34"/>
      <c r="Q113" s="245">
        <f t="shared" ref="Q113:Q116" si="137">SUM(L113:P113)</f>
        <v>0</v>
      </c>
    </row>
    <row r="114" spans="2:17" x14ac:dyDescent="0.2">
      <c r="B114" s="275">
        <v>31</v>
      </c>
      <c r="C114" s="217" t="s">
        <v>25</v>
      </c>
      <c r="D114" s="326" t="str">
        <f t="shared" ref="D114:J114" si="138">IF(ISBLANK(D113),"",D113)</f>
        <v/>
      </c>
      <c r="E114" s="327" t="str">
        <f t="shared" si="138"/>
        <v/>
      </c>
      <c r="F114" s="328" t="str">
        <f t="shared" si="138"/>
        <v/>
      </c>
      <c r="G114" s="328" t="str">
        <f t="shared" si="138"/>
        <v/>
      </c>
      <c r="H114" s="328" t="str">
        <f t="shared" si="138"/>
        <v/>
      </c>
      <c r="I114" s="329" t="str">
        <f t="shared" si="138"/>
        <v/>
      </c>
      <c r="J114" s="329" t="str">
        <f t="shared" si="138"/>
        <v/>
      </c>
      <c r="K114" s="274" t="str">
        <f>IF(NOT(ISBLANK(E113)),$K$30,"")</f>
        <v/>
      </c>
      <c r="L114" s="32"/>
      <c r="M114" s="32"/>
      <c r="N114" s="30"/>
      <c r="O114" s="30"/>
      <c r="P114" s="34"/>
      <c r="Q114" s="245">
        <f t="shared" si="137"/>
        <v>0</v>
      </c>
    </row>
    <row r="115" spans="2:17" x14ac:dyDescent="0.2">
      <c r="B115" s="275">
        <v>31</v>
      </c>
      <c r="C115" s="217" t="s">
        <v>27</v>
      </c>
      <c r="D115" s="326" t="str">
        <f t="shared" ref="D115:J115" si="139">IF(ISBLANK(D113),"",D113)</f>
        <v/>
      </c>
      <c r="E115" s="330" t="str">
        <f t="shared" si="139"/>
        <v/>
      </c>
      <c r="F115" s="331" t="str">
        <f t="shared" si="139"/>
        <v/>
      </c>
      <c r="G115" s="331" t="str">
        <f t="shared" si="139"/>
        <v/>
      </c>
      <c r="H115" s="331" t="str">
        <f t="shared" si="139"/>
        <v/>
      </c>
      <c r="I115" s="274" t="str">
        <f t="shared" si="139"/>
        <v/>
      </c>
      <c r="J115" s="274" t="str">
        <f t="shared" si="139"/>
        <v/>
      </c>
      <c r="K115" s="274" t="str">
        <f>IF(NOT(ISBLANK(E113)),$K$31,"")</f>
        <v/>
      </c>
      <c r="L115" s="32"/>
      <c r="M115" s="32"/>
      <c r="N115" s="30"/>
      <c r="O115" s="30"/>
      <c r="P115" s="34"/>
      <c r="Q115" s="245">
        <f t="shared" si="137"/>
        <v>0</v>
      </c>
    </row>
    <row r="116" spans="2:17" ht="15.75" x14ac:dyDescent="0.25">
      <c r="B116" s="332">
        <v>31</v>
      </c>
      <c r="C116" s="332" t="s">
        <v>202</v>
      </c>
      <c r="D116" s="333" t="str">
        <f t="shared" ref="D116:J116" si="140">IF(ISBLANK(D113),"",D113)</f>
        <v/>
      </c>
      <c r="E116" s="340" t="str">
        <f t="shared" si="140"/>
        <v/>
      </c>
      <c r="F116" s="341" t="str">
        <f t="shared" si="140"/>
        <v/>
      </c>
      <c r="G116" s="341" t="str">
        <f t="shared" si="140"/>
        <v/>
      </c>
      <c r="H116" s="341" t="str">
        <f t="shared" si="140"/>
        <v/>
      </c>
      <c r="I116" s="278" t="str">
        <f t="shared" si="140"/>
        <v/>
      </c>
      <c r="J116" s="278" t="str">
        <f t="shared" si="140"/>
        <v/>
      </c>
      <c r="K116" s="278" t="str">
        <f>IF(NOT(ISBLANK(E113)),$K$32,"")</f>
        <v/>
      </c>
      <c r="L116" s="342">
        <f t="shared" ref="L116" si="141">SUM(L113:L115)</f>
        <v>0</v>
      </c>
      <c r="M116" s="342">
        <f>SUM(M113:M115)</f>
        <v>0</v>
      </c>
      <c r="N116" s="343">
        <f t="shared" ref="N116:P116" si="142">SUM(N113:N115)</f>
        <v>0</v>
      </c>
      <c r="O116" s="343">
        <f t="shared" si="142"/>
        <v>0</v>
      </c>
      <c r="P116" s="344">
        <f t="shared" si="142"/>
        <v>0</v>
      </c>
      <c r="Q116" s="278">
        <f t="shared" si="137"/>
        <v>0</v>
      </c>
    </row>
    <row r="117" spans="2:17" x14ac:dyDescent="0.2">
      <c r="B117" s="275">
        <v>32</v>
      </c>
      <c r="C117" s="292" t="s">
        <v>23</v>
      </c>
      <c r="D117" s="324" t="str">
        <f>IF(Q120&lt;&gt;0,VLOOKUP($E$9,Info_County_Code,2,FALSE),"")</f>
        <v/>
      </c>
      <c r="E117" s="143"/>
      <c r="F117" s="38"/>
      <c r="G117" s="38"/>
      <c r="H117" s="38"/>
      <c r="I117" s="30"/>
      <c r="J117" s="30"/>
      <c r="K117" s="325" t="str">
        <f>IF(NOT(ISBLANK(E117)),$K$29,"")</f>
        <v/>
      </c>
      <c r="L117" s="32"/>
      <c r="M117" s="32"/>
      <c r="N117" s="30"/>
      <c r="O117" s="30"/>
      <c r="P117" s="34"/>
      <c r="Q117" s="245">
        <f t="shared" si="99"/>
        <v>0</v>
      </c>
    </row>
    <row r="118" spans="2:17" x14ac:dyDescent="0.2">
      <c r="B118" s="275">
        <v>32</v>
      </c>
      <c r="C118" s="217" t="s">
        <v>25</v>
      </c>
      <c r="D118" s="326" t="str">
        <f t="shared" ref="D118:J118" si="143">IF(ISBLANK(D117),"",D117)</f>
        <v/>
      </c>
      <c r="E118" s="327" t="str">
        <f t="shared" si="143"/>
        <v/>
      </c>
      <c r="F118" s="328" t="str">
        <f t="shared" si="143"/>
        <v/>
      </c>
      <c r="G118" s="328" t="str">
        <f t="shared" si="143"/>
        <v/>
      </c>
      <c r="H118" s="328" t="str">
        <f t="shared" si="143"/>
        <v/>
      </c>
      <c r="I118" s="329" t="str">
        <f t="shared" si="143"/>
        <v/>
      </c>
      <c r="J118" s="329" t="str">
        <f t="shared" si="143"/>
        <v/>
      </c>
      <c r="K118" s="274" t="str">
        <f>IF(NOT(ISBLANK(E117)),$K$30,"")</f>
        <v/>
      </c>
      <c r="L118" s="32"/>
      <c r="M118" s="32"/>
      <c r="N118" s="30"/>
      <c r="O118" s="30"/>
      <c r="P118" s="34"/>
      <c r="Q118" s="245">
        <f t="shared" si="99"/>
        <v>0</v>
      </c>
    </row>
    <row r="119" spans="2:17" x14ac:dyDescent="0.2">
      <c r="B119" s="275">
        <v>32</v>
      </c>
      <c r="C119" s="217" t="s">
        <v>27</v>
      </c>
      <c r="D119" s="326" t="str">
        <f t="shared" ref="D119:J119" si="144">IF(ISBLANK(D117),"",D117)</f>
        <v/>
      </c>
      <c r="E119" s="330" t="str">
        <f t="shared" si="144"/>
        <v/>
      </c>
      <c r="F119" s="331" t="str">
        <f t="shared" si="144"/>
        <v/>
      </c>
      <c r="G119" s="331" t="str">
        <f t="shared" si="144"/>
        <v/>
      </c>
      <c r="H119" s="331" t="str">
        <f t="shared" si="144"/>
        <v/>
      </c>
      <c r="I119" s="274" t="str">
        <f t="shared" si="144"/>
        <v/>
      </c>
      <c r="J119" s="274" t="str">
        <f t="shared" si="144"/>
        <v/>
      </c>
      <c r="K119" s="274" t="str">
        <f>IF(NOT(ISBLANK(E117)),$K$31,"")</f>
        <v/>
      </c>
      <c r="L119" s="32"/>
      <c r="M119" s="32"/>
      <c r="N119" s="30"/>
      <c r="O119" s="30"/>
      <c r="P119" s="34"/>
      <c r="Q119" s="245">
        <f t="shared" si="99"/>
        <v>0</v>
      </c>
    </row>
    <row r="120" spans="2:17" ht="15.75" x14ac:dyDescent="0.25">
      <c r="B120" s="332">
        <v>32</v>
      </c>
      <c r="C120" s="332" t="s">
        <v>202</v>
      </c>
      <c r="D120" s="333" t="str">
        <f t="shared" ref="D120:J120" si="145">IF(ISBLANK(D117),"",D117)</f>
        <v/>
      </c>
      <c r="E120" s="340" t="str">
        <f t="shared" si="145"/>
        <v/>
      </c>
      <c r="F120" s="341" t="str">
        <f t="shared" si="145"/>
        <v/>
      </c>
      <c r="G120" s="341" t="str">
        <f t="shared" si="145"/>
        <v/>
      </c>
      <c r="H120" s="341" t="str">
        <f t="shared" si="145"/>
        <v/>
      </c>
      <c r="I120" s="278" t="str">
        <f t="shared" si="145"/>
        <v/>
      </c>
      <c r="J120" s="278" t="str">
        <f t="shared" si="145"/>
        <v/>
      </c>
      <c r="K120" s="278" t="str">
        <f>IF(NOT(ISBLANK(E117)),$K$32,"")</f>
        <v/>
      </c>
      <c r="L120" s="342">
        <f t="shared" ref="L120" si="146">SUM(L117:L119)</f>
        <v>0</v>
      </c>
      <c r="M120" s="342">
        <f>SUM(M117:M119)</f>
        <v>0</v>
      </c>
      <c r="N120" s="343">
        <f t="shared" ref="N120:P120" si="147">SUM(N117:N119)</f>
        <v>0</v>
      </c>
      <c r="O120" s="343">
        <f t="shared" si="147"/>
        <v>0</v>
      </c>
      <c r="P120" s="344">
        <f t="shared" si="147"/>
        <v>0</v>
      </c>
      <c r="Q120" s="278">
        <f t="shared" si="99"/>
        <v>0</v>
      </c>
    </row>
    <row r="121" spans="2:17" x14ac:dyDescent="0.2">
      <c r="B121" s="275">
        <v>33</v>
      </c>
      <c r="C121" s="292" t="s">
        <v>23</v>
      </c>
      <c r="D121" s="324" t="str">
        <f>IF(Q124&lt;&gt;0,VLOOKUP($E$9,Info_County_Code,2,FALSE),"")</f>
        <v/>
      </c>
      <c r="E121" s="143"/>
      <c r="F121" s="38"/>
      <c r="G121" s="38"/>
      <c r="H121" s="38"/>
      <c r="I121" s="30"/>
      <c r="J121" s="30"/>
      <c r="K121" s="325" t="str">
        <f>IF(NOT(ISBLANK(E121)),$K$29,"")</f>
        <v/>
      </c>
      <c r="L121" s="32"/>
      <c r="M121" s="32"/>
      <c r="N121" s="30"/>
      <c r="O121" s="30"/>
      <c r="P121" s="34"/>
      <c r="Q121" s="245">
        <f t="shared" ref="Q121:Q124" si="148">SUM(L121:P121)</f>
        <v>0</v>
      </c>
    </row>
    <row r="122" spans="2:17" x14ac:dyDescent="0.2">
      <c r="B122" s="275">
        <v>33</v>
      </c>
      <c r="C122" s="217" t="s">
        <v>25</v>
      </c>
      <c r="D122" s="326" t="str">
        <f t="shared" ref="D122:J122" si="149">IF(ISBLANK(D121),"",D121)</f>
        <v/>
      </c>
      <c r="E122" s="327" t="str">
        <f t="shared" si="149"/>
        <v/>
      </c>
      <c r="F122" s="328" t="str">
        <f t="shared" si="149"/>
        <v/>
      </c>
      <c r="G122" s="328" t="str">
        <f t="shared" si="149"/>
        <v/>
      </c>
      <c r="H122" s="328" t="str">
        <f t="shared" si="149"/>
        <v/>
      </c>
      <c r="I122" s="329" t="str">
        <f t="shared" si="149"/>
        <v/>
      </c>
      <c r="J122" s="329" t="str">
        <f t="shared" si="149"/>
        <v/>
      </c>
      <c r="K122" s="274" t="str">
        <f>IF(NOT(ISBLANK(E121)),$K$30,"")</f>
        <v/>
      </c>
      <c r="L122" s="32"/>
      <c r="M122" s="32"/>
      <c r="N122" s="30"/>
      <c r="O122" s="30"/>
      <c r="P122" s="34"/>
      <c r="Q122" s="245">
        <f t="shared" si="148"/>
        <v>0</v>
      </c>
    </row>
    <row r="123" spans="2:17" x14ac:dyDescent="0.2">
      <c r="B123" s="275">
        <v>33</v>
      </c>
      <c r="C123" s="217" t="s">
        <v>27</v>
      </c>
      <c r="D123" s="326" t="str">
        <f t="shared" ref="D123:J123" si="150">IF(ISBLANK(D121),"",D121)</f>
        <v/>
      </c>
      <c r="E123" s="330" t="str">
        <f t="shared" si="150"/>
        <v/>
      </c>
      <c r="F123" s="331" t="str">
        <f t="shared" si="150"/>
        <v/>
      </c>
      <c r="G123" s="331" t="str">
        <f t="shared" si="150"/>
        <v/>
      </c>
      <c r="H123" s="331" t="str">
        <f t="shared" si="150"/>
        <v/>
      </c>
      <c r="I123" s="274" t="str">
        <f t="shared" si="150"/>
        <v/>
      </c>
      <c r="J123" s="274" t="str">
        <f t="shared" si="150"/>
        <v/>
      </c>
      <c r="K123" s="274" t="str">
        <f>IF(NOT(ISBLANK(E121)),$K$31,"")</f>
        <v/>
      </c>
      <c r="L123" s="32"/>
      <c r="M123" s="32"/>
      <c r="N123" s="30"/>
      <c r="O123" s="30"/>
      <c r="P123" s="34"/>
      <c r="Q123" s="245">
        <f t="shared" si="148"/>
        <v>0</v>
      </c>
    </row>
    <row r="124" spans="2:17" ht="15.75" x14ac:dyDescent="0.25">
      <c r="B124" s="332">
        <v>33</v>
      </c>
      <c r="C124" s="332" t="s">
        <v>202</v>
      </c>
      <c r="D124" s="333" t="str">
        <f t="shared" ref="D124:J124" si="151">IF(ISBLANK(D121),"",D121)</f>
        <v/>
      </c>
      <c r="E124" s="340" t="str">
        <f t="shared" si="151"/>
        <v/>
      </c>
      <c r="F124" s="341" t="str">
        <f t="shared" si="151"/>
        <v/>
      </c>
      <c r="G124" s="341" t="str">
        <f t="shared" si="151"/>
        <v/>
      </c>
      <c r="H124" s="341" t="str">
        <f t="shared" si="151"/>
        <v/>
      </c>
      <c r="I124" s="278" t="str">
        <f t="shared" si="151"/>
        <v/>
      </c>
      <c r="J124" s="278" t="str">
        <f t="shared" si="151"/>
        <v/>
      </c>
      <c r="K124" s="278" t="str">
        <f>IF(NOT(ISBLANK(E121)),$K$32,"")</f>
        <v/>
      </c>
      <c r="L124" s="342">
        <f t="shared" ref="L124" si="152">SUM(L121:L123)</f>
        <v>0</v>
      </c>
      <c r="M124" s="342">
        <f>SUM(M121:M123)</f>
        <v>0</v>
      </c>
      <c r="N124" s="343">
        <f t="shared" ref="N124:P124" si="153">SUM(N121:N123)</f>
        <v>0</v>
      </c>
      <c r="O124" s="343">
        <f t="shared" si="153"/>
        <v>0</v>
      </c>
      <c r="P124" s="344">
        <f t="shared" si="153"/>
        <v>0</v>
      </c>
      <c r="Q124" s="278">
        <f t="shared" si="148"/>
        <v>0</v>
      </c>
    </row>
    <row r="125" spans="2:17" x14ac:dyDescent="0.2">
      <c r="B125" s="275">
        <v>34</v>
      </c>
      <c r="C125" s="292" t="s">
        <v>23</v>
      </c>
      <c r="D125" s="324" t="str">
        <f>IF(Q128&lt;&gt;0,VLOOKUP($E$9,Info_County_Code,2,FALSE),"")</f>
        <v/>
      </c>
      <c r="E125" s="143"/>
      <c r="F125" s="38"/>
      <c r="G125" s="38"/>
      <c r="H125" s="38"/>
      <c r="I125" s="30"/>
      <c r="J125" s="30"/>
      <c r="K125" s="325" t="str">
        <f>IF(NOT(ISBLANK(E125)),$K$29,"")</f>
        <v/>
      </c>
      <c r="L125" s="32"/>
      <c r="M125" s="32"/>
      <c r="N125" s="30"/>
      <c r="O125" s="30"/>
      <c r="P125" s="34"/>
      <c r="Q125" s="245">
        <f t="shared" si="99"/>
        <v>0</v>
      </c>
    </row>
    <row r="126" spans="2:17" x14ac:dyDescent="0.2">
      <c r="B126" s="275">
        <v>34</v>
      </c>
      <c r="C126" s="217" t="s">
        <v>25</v>
      </c>
      <c r="D126" s="326" t="str">
        <f t="shared" ref="D126:J126" si="154">IF(ISBLANK(D125),"",D125)</f>
        <v/>
      </c>
      <c r="E126" s="327" t="str">
        <f t="shared" si="154"/>
        <v/>
      </c>
      <c r="F126" s="328" t="str">
        <f t="shared" si="154"/>
        <v/>
      </c>
      <c r="G126" s="328" t="str">
        <f t="shared" si="154"/>
        <v/>
      </c>
      <c r="H126" s="328" t="str">
        <f t="shared" si="154"/>
        <v/>
      </c>
      <c r="I126" s="329" t="str">
        <f t="shared" si="154"/>
        <v/>
      </c>
      <c r="J126" s="329" t="str">
        <f t="shared" si="154"/>
        <v/>
      </c>
      <c r="K126" s="274" t="str">
        <f>IF(NOT(ISBLANK(E125)),$K$30,"")</f>
        <v/>
      </c>
      <c r="L126" s="32"/>
      <c r="M126" s="32"/>
      <c r="N126" s="30"/>
      <c r="O126" s="30"/>
      <c r="P126" s="34"/>
      <c r="Q126" s="245">
        <f t="shared" si="99"/>
        <v>0</v>
      </c>
    </row>
    <row r="127" spans="2:17" x14ac:dyDescent="0.2">
      <c r="B127" s="275">
        <v>34</v>
      </c>
      <c r="C127" s="217" t="s">
        <v>27</v>
      </c>
      <c r="D127" s="326" t="str">
        <f t="shared" ref="D127:J127" si="155">IF(ISBLANK(D125),"",D125)</f>
        <v/>
      </c>
      <c r="E127" s="330" t="str">
        <f t="shared" si="155"/>
        <v/>
      </c>
      <c r="F127" s="331" t="str">
        <f t="shared" si="155"/>
        <v/>
      </c>
      <c r="G127" s="331" t="str">
        <f t="shared" si="155"/>
        <v/>
      </c>
      <c r="H127" s="331" t="str">
        <f t="shared" si="155"/>
        <v/>
      </c>
      <c r="I127" s="274" t="str">
        <f t="shared" si="155"/>
        <v/>
      </c>
      <c r="J127" s="274" t="str">
        <f t="shared" si="155"/>
        <v/>
      </c>
      <c r="K127" s="274" t="str">
        <f>IF(NOT(ISBLANK(E125)),$K$31,"")</f>
        <v/>
      </c>
      <c r="L127" s="32"/>
      <c r="M127" s="32"/>
      <c r="N127" s="30"/>
      <c r="O127" s="30"/>
      <c r="P127" s="34"/>
      <c r="Q127" s="245">
        <f t="shared" si="99"/>
        <v>0</v>
      </c>
    </row>
    <row r="128" spans="2:17" ht="15.75" x14ac:dyDescent="0.25">
      <c r="B128" s="332">
        <v>34</v>
      </c>
      <c r="C128" s="332" t="s">
        <v>202</v>
      </c>
      <c r="D128" s="333" t="str">
        <f t="shared" ref="D128:J128" si="156">IF(ISBLANK(D125),"",D125)</f>
        <v/>
      </c>
      <c r="E128" s="340" t="str">
        <f t="shared" si="156"/>
        <v/>
      </c>
      <c r="F128" s="341" t="str">
        <f t="shared" si="156"/>
        <v/>
      </c>
      <c r="G128" s="341" t="str">
        <f t="shared" si="156"/>
        <v/>
      </c>
      <c r="H128" s="341" t="str">
        <f t="shared" si="156"/>
        <v/>
      </c>
      <c r="I128" s="278" t="str">
        <f t="shared" si="156"/>
        <v/>
      </c>
      <c r="J128" s="278" t="str">
        <f t="shared" si="156"/>
        <v/>
      </c>
      <c r="K128" s="278" t="str">
        <f>IF(NOT(ISBLANK(E125)),$K$32,"")</f>
        <v/>
      </c>
      <c r="L128" s="342">
        <f t="shared" ref="L128" si="157">SUM(L125:L127)</f>
        <v>0</v>
      </c>
      <c r="M128" s="342">
        <f>SUM(M125:M127)</f>
        <v>0</v>
      </c>
      <c r="N128" s="343">
        <f t="shared" ref="N128:P128" si="158">SUM(N125:N127)</f>
        <v>0</v>
      </c>
      <c r="O128" s="343">
        <f t="shared" si="158"/>
        <v>0</v>
      </c>
      <c r="P128" s="344">
        <f t="shared" si="158"/>
        <v>0</v>
      </c>
      <c r="Q128" s="278">
        <f t="shared" si="99"/>
        <v>0</v>
      </c>
    </row>
    <row r="129" hidden="1" x14ac:dyDescent="0.2"/>
    <row r="130" hidden="1" x14ac:dyDescent="0.2"/>
    <row r="131" hidden="1" x14ac:dyDescent="0.2"/>
    <row r="132" hidden="1" x14ac:dyDescent="0.2"/>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topLeftCell="A58" workbookViewId="0">
      <selection activeCell="A64" sqref="A64"/>
    </sheetView>
  </sheetViews>
  <sheetFormatPr defaultColWidth="0" defaultRowHeight="15" zeroHeight="1" x14ac:dyDescent="0.25"/>
  <cols>
    <col min="1" max="1" width="128" style="172" customWidth="1"/>
    <col min="2" max="2" width="9.140625" style="172" hidden="1" customWidth="1"/>
    <col min="3" max="16384" width="9.140625" style="172" hidden="1"/>
  </cols>
  <sheetData>
    <row r="1" spans="1:1" ht="15.75" customHeight="1" x14ac:dyDescent="0.25">
      <c r="A1" s="382" t="s">
        <v>773</v>
      </c>
    </row>
    <row r="2" spans="1:1" ht="15.75" x14ac:dyDescent="0.25">
      <c r="A2" s="384" t="s">
        <v>313</v>
      </c>
    </row>
    <row r="3" spans="1:1" ht="15.75" x14ac:dyDescent="0.25">
      <c r="A3" s="384" t="s">
        <v>312</v>
      </c>
    </row>
    <row r="4" spans="1:1" ht="15.75" x14ac:dyDescent="0.25">
      <c r="A4" s="384" t="s">
        <v>485</v>
      </c>
    </row>
    <row r="5" spans="1:1" ht="15.75" x14ac:dyDescent="0.25">
      <c r="A5" s="384" t="s">
        <v>486</v>
      </c>
    </row>
    <row r="6" spans="1:1" ht="15.75" x14ac:dyDescent="0.25">
      <c r="A6" s="384" t="s">
        <v>487</v>
      </c>
    </row>
    <row r="7" spans="1:1" ht="15.75" x14ac:dyDescent="0.25">
      <c r="A7" s="384" t="s">
        <v>737</v>
      </c>
    </row>
    <row r="8" spans="1:1" ht="45.75" x14ac:dyDescent="0.25">
      <c r="A8" s="384" t="s">
        <v>488</v>
      </c>
    </row>
    <row r="9" spans="1:1" ht="15.75" x14ac:dyDescent="0.25">
      <c r="A9" s="384" t="s">
        <v>429</v>
      </c>
    </row>
    <row r="10" spans="1:1" ht="120.75" x14ac:dyDescent="0.25">
      <c r="A10" s="384" t="s">
        <v>489</v>
      </c>
    </row>
    <row r="11" spans="1:1" ht="15.75" x14ac:dyDescent="0.25">
      <c r="A11" s="384" t="s">
        <v>490</v>
      </c>
    </row>
    <row r="12" spans="1:1" ht="15.75" x14ac:dyDescent="0.25">
      <c r="A12" s="384" t="s">
        <v>491</v>
      </c>
    </row>
    <row r="13" spans="1:1" ht="15.75" x14ac:dyDescent="0.25">
      <c r="A13" s="384" t="s">
        <v>758</v>
      </c>
    </row>
    <row r="14" spans="1:1" ht="15.75" x14ac:dyDescent="0.25">
      <c r="A14" s="384" t="s">
        <v>492</v>
      </c>
    </row>
    <row r="15" spans="1:1" ht="15.75" x14ac:dyDescent="0.25">
      <c r="A15" s="384" t="s">
        <v>424</v>
      </c>
    </row>
    <row r="16" spans="1:1" ht="30.75" x14ac:dyDescent="0.25">
      <c r="A16" s="384" t="s">
        <v>493</v>
      </c>
    </row>
    <row r="17" spans="1:1" ht="15.75" x14ac:dyDescent="0.25">
      <c r="A17" s="384" t="s">
        <v>326</v>
      </c>
    </row>
    <row r="18" spans="1:1" ht="15.75" x14ac:dyDescent="0.25">
      <c r="A18" s="384" t="s">
        <v>434</v>
      </c>
    </row>
    <row r="19" spans="1:1" ht="15.75" x14ac:dyDescent="0.25">
      <c r="A19" s="384" t="s">
        <v>435</v>
      </c>
    </row>
    <row r="20" spans="1:1" ht="15.75" x14ac:dyDescent="0.25">
      <c r="A20" s="384" t="s">
        <v>436</v>
      </c>
    </row>
    <row r="21" spans="1:1" ht="15.75" x14ac:dyDescent="0.25">
      <c r="A21" s="384" t="s">
        <v>494</v>
      </c>
    </row>
    <row r="22" spans="1:1" ht="45.75" x14ac:dyDescent="0.25">
      <c r="A22" s="384" t="s">
        <v>495</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496</v>
      </c>
    </row>
    <row r="29" spans="1:1" ht="30.75" x14ac:dyDescent="0.25">
      <c r="A29" s="384" t="s">
        <v>497</v>
      </c>
    </row>
    <row r="30" spans="1:1" ht="30.75" x14ac:dyDescent="0.25">
      <c r="A30" s="384" t="s">
        <v>498</v>
      </c>
    </row>
    <row r="31" spans="1:1" ht="30.75" x14ac:dyDescent="0.25">
      <c r="A31" s="384" t="s">
        <v>499</v>
      </c>
    </row>
    <row r="32" spans="1:1" ht="30.75" x14ac:dyDescent="0.25">
      <c r="A32" s="384" t="s">
        <v>500</v>
      </c>
    </row>
    <row r="33" spans="1:1" ht="15.75" x14ac:dyDescent="0.25">
      <c r="A33" s="384" t="s">
        <v>501</v>
      </c>
    </row>
    <row r="34" spans="1:1" ht="30.75" x14ac:dyDescent="0.25">
      <c r="A34" s="384" t="s">
        <v>502</v>
      </c>
    </row>
    <row r="35" spans="1:1" ht="30.75" x14ac:dyDescent="0.25">
      <c r="A35" s="384" t="s">
        <v>503</v>
      </c>
    </row>
    <row r="36" spans="1:1" ht="30.75" x14ac:dyDescent="0.25">
      <c r="A36" s="384" t="s">
        <v>504</v>
      </c>
    </row>
    <row r="37" spans="1:1" ht="30.75" x14ac:dyDescent="0.25">
      <c r="A37" s="384" t="s">
        <v>505</v>
      </c>
    </row>
    <row r="38" spans="1:1" ht="30.75" x14ac:dyDescent="0.25">
      <c r="A38" s="384" t="s">
        <v>506</v>
      </c>
    </row>
    <row r="39" spans="1:1" ht="15.75" x14ac:dyDescent="0.25">
      <c r="A39" s="384" t="s">
        <v>507</v>
      </c>
    </row>
    <row r="40" spans="1:1" ht="30.75" x14ac:dyDescent="0.25">
      <c r="A40" s="384" t="s">
        <v>508</v>
      </c>
    </row>
    <row r="41" spans="1:1" ht="30.75" x14ac:dyDescent="0.25">
      <c r="A41" s="384" t="s">
        <v>509</v>
      </c>
    </row>
    <row r="42" spans="1:1" ht="30.75" x14ac:dyDescent="0.25">
      <c r="A42" s="384" t="s">
        <v>510</v>
      </c>
    </row>
    <row r="43" spans="1:1" ht="30.75" x14ac:dyDescent="0.25">
      <c r="A43" s="384" t="s">
        <v>511</v>
      </c>
    </row>
    <row r="44" spans="1:1" ht="30.75" x14ac:dyDescent="0.25">
      <c r="A44" s="384" t="s">
        <v>512</v>
      </c>
    </row>
    <row r="45" spans="1:1" ht="15.75" x14ac:dyDescent="0.25">
      <c r="A45" s="384" t="s">
        <v>513</v>
      </c>
    </row>
    <row r="46" spans="1:1" ht="15.75" x14ac:dyDescent="0.25">
      <c r="A46" s="384" t="s">
        <v>514</v>
      </c>
    </row>
    <row r="47" spans="1:1" ht="15.75" x14ac:dyDescent="0.25">
      <c r="A47" s="384" t="s">
        <v>515</v>
      </c>
    </row>
    <row r="48" spans="1:1" ht="15.75" x14ac:dyDescent="0.25">
      <c r="A48" s="384" t="s">
        <v>516</v>
      </c>
    </row>
    <row r="49" spans="1:1" ht="15.75" x14ac:dyDescent="0.25">
      <c r="A49" s="384" t="s">
        <v>517</v>
      </c>
    </row>
    <row r="50" spans="1:1" ht="15.75" x14ac:dyDescent="0.25">
      <c r="A50" s="384" t="s">
        <v>518</v>
      </c>
    </row>
    <row r="51" spans="1:1" ht="15.75" x14ac:dyDescent="0.25">
      <c r="A51" s="384" t="s">
        <v>470</v>
      </c>
    </row>
    <row r="52" spans="1:1" ht="15.75" x14ac:dyDescent="0.25">
      <c r="A52" s="384" t="s">
        <v>763</v>
      </c>
    </row>
    <row r="53" spans="1:1" ht="15.75" x14ac:dyDescent="0.25">
      <c r="A53" s="384" t="s">
        <v>764</v>
      </c>
    </row>
    <row r="54" spans="1:1" ht="15.75" x14ac:dyDescent="0.25">
      <c r="A54" s="384" t="s">
        <v>765</v>
      </c>
    </row>
    <row r="55" spans="1:1" ht="15.75" x14ac:dyDescent="0.25">
      <c r="A55" s="384" t="s">
        <v>766</v>
      </c>
    </row>
    <row r="56" spans="1:1" ht="15.75" x14ac:dyDescent="0.25">
      <c r="A56" s="384" t="s">
        <v>767</v>
      </c>
    </row>
    <row r="57" spans="1:1" ht="15.75" x14ac:dyDescent="0.25">
      <c r="A57" s="384" t="s">
        <v>519</v>
      </c>
    </row>
    <row r="58" spans="1:1" ht="45.75" x14ac:dyDescent="0.25">
      <c r="A58" s="384" t="s">
        <v>520</v>
      </c>
    </row>
    <row r="59" spans="1:1" ht="75.75" x14ac:dyDescent="0.25">
      <c r="A59" s="384" t="s">
        <v>521</v>
      </c>
    </row>
    <row r="60" spans="1:1" ht="75.75" x14ac:dyDescent="0.25">
      <c r="A60" s="384" t="s">
        <v>522</v>
      </c>
    </row>
    <row r="61" spans="1:1" ht="15.75" x14ac:dyDescent="0.25">
      <c r="A61" s="384" t="s">
        <v>523</v>
      </c>
    </row>
    <row r="62" spans="1:1" ht="45.75" x14ac:dyDescent="0.25">
      <c r="A62" s="384" t="s">
        <v>524</v>
      </c>
    </row>
    <row r="63" spans="1:1" ht="45.75" x14ac:dyDescent="0.25">
      <c r="A63" s="384" t="s">
        <v>525</v>
      </c>
    </row>
    <row r="64" spans="1:1" ht="75.75" x14ac:dyDescent="0.25">
      <c r="A64" s="384" t="s">
        <v>526</v>
      </c>
    </row>
    <row r="65" spans="1:1" ht="15.75" x14ac:dyDescent="0.25">
      <c r="A65" s="384" t="s">
        <v>527</v>
      </c>
    </row>
    <row r="66" spans="1:1" ht="30.75" x14ac:dyDescent="0.25">
      <c r="A66" s="384" t="s">
        <v>528</v>
      </c>
    </row>
    <row r="67" spans="1:1" ht="30.75" x14ac:dyDescent="0.25">
      <c r="A67" s="384" t="s">
        <v>529</v>
      </c>
    </row>
    <row r="68" spans="1:1" ht="30.75" x14ac:dyDescent="0.25">
      <c r="A68" s="384" t="s">
        <v>530</v>
      </c>
    </row>
    <row r="69" spans="1:1" ht="30.75" x14ac:dyDescent="0.25">
      <c r="A69" s="384" t="s">
        <v>531</v>
      </c>
    </row>
    <row r="70" spans="1:1" ht="30.75" x14ac:dyDescent="0.25">
      <c r="A70" s="384" t="s">
        <v>532</v>
      </c>
    </row>
    <row r="71" spans="1:1" ht="15.75" x14ac:dyDescent="0.25">
      <c r="A71" s="384" t="s">
        <v>533</v>
      </c>
    </row>
    <row r="72" spans="1:1" ht="45.75" x14ac:dyDescent="0.25">
      <c r="A72" s="384" t="s">
        <v>534</v>
      </c>
    </row>
    <row r="73" spans="1:1" ht="15.75" x14ac:dyDescent="0.25">
      <c r="A73" s="384" t="s">
        <v>535</v>
      </c>
    </row>
    <row r="74" spans="1:1" ht="15.75" x14ac:dyDescent="0.25">
      <c r="A74" s="384" t="s">
        <v>536</v>
      </c>
    </row>
    <row r="75" spans="1:1" ht="15.75" x14ac:dyDescent="0.25">
      <c r="A75" s="384" t="s">
        <v>537</v>
      </c>
    </row>
    <row r="76" spans="1:1" ht="15.75" x14ac:dyDescent="0.25">
      <c r="A76" s="384" t="s">
        <v>538</v>
      </c>
    </row>
    <row r="77" spans="1:1" ht="15.75" x14ac:dyDescent="0.25">
      <c r="A77" s="384" t="s">
        <v>539</v>
      </c>
    </row>
    <row r="78" spans="1:1" ht="15.75" x14ac:dyDescent="0.25">
      <c r="A78" s="384" t="s">
        <v>540</v>
      </c>
    </row>
    <row r="79" spans="1:1" ht="15.75" x14ac:dyDescent="0.25">
      <c r="A79" s="384" t="s">
        <v>541</v>
      </c>
    </row>
    <row r="80" spans="1:1" ht="30.75" x14ac:dyDescent="0.25">
      <c r="A80" s="384" t="s">
        <v>542</v>
      </c>
    </row>
    <row r="81" spans="1:1" ht="30.75" x14ac:dyDescent="0.25">
      <c r="A81" s="384" t="s">
        <v>543</v>
      </c>
    </row>
    <row r="82" spans="1:1" ht="30.75" x14ac:dyDescent="0.25">
      <c r="A82" s="384" t="s">
        <v>544</v>
      </c>
    </row>
    <row r="83" spans="1:1" ht="30.75" x14ac:dyDescent="0.25">
      <c r="A83" s="384" t="s">
        <v>545</v>
      </c>
    </row>
    <row r="84" spans="1:1" ht="30.75" x14ac:dyDescent="0.25">
      <c r="A84" s="384" t="s">
        <v>546</v>
      </c>
    </row>
    <row r="85" spans="1:1" ht="15.75" x14ac:dyDescent="0.25">
      <c r="A85" s="384" t="s">
        <v>547</v>
      </c>
    </row>
    <row r="86" spans="1:1" ht="45.75" x14ac:dyDescent="0.25">
      <c r="A86" s="384" t="s">
        <v>548</v>
      </c>
    </row>
    <row r="87" spans="1:1" ht="15.75" x14ac:dyDescent="0.25">
      <c r="A87" s="384" t="s">
        <v>549</v>
      </c>
    </row>
    <row r="88" spans="1:1" ht="15.75" x14ac:dyDescent="0.25">
      <c r="A88" s="384" t="s">
        <v>550</v>
      </c>
    </row>
    <row r="89" spans="1:1" ht="15.75" x14ac:dyDescent="0.25">
      <c r="A89" s="384" t="s">
        <v>551</v>
      </c>
    </row>
    <row r="90" spans="1:1" ht="15.75" x14ac:dyDescent="0.25">
      <c r="A90" s="384" t="s">
        <v>552</v>
      </c>
    </row>
    <row r="91" spans="1:1" ht="15.75" x14ac:dyDescent="0.25">
      <c r="A91" s="384" t="s">
        <v>553</v>
      </c>
    </row>
    <row r="92" spans="1:1" ht="15.75" x14ac:dyDescent="0.25">
      <c r="A92" s="384" t="s">
        <v>554</v>
      </c>
    </row>
    <row r="93" spans="1:1" ht="15.75" x14ac:dyDescent="0.25">
      <c r="A93" s="384" t="s">
        <v>555</v>
      </c>
    </row>
    <row r="94" spans="1:1" ht="30.75" x14ac:dyDescent="0.25">
      <c r="A94" s="384" t="s">
        <v>556</v>
      </c>
    </row>
    <row r="95" spans="1:1" ht="30.75" x14ac:dyDescent="0.25">
      <c r="A95" s="384" t="s">
        <v>557</v>
      </c>
    </row>
    <row r="96" spans="1:1" ht="30.75" x14ac:dyDescent="0.25">
      <c r="A96" s="384" t="s">
        <v>558</v>
      </c>
    </row>
    <row r="97" spans="1:1" ht="30.75" x14ac:dyDescent="0.25">
      <c r="A97" s="384" t="s">
        <v>559</v>
      </c>
    </row>
    <row r="98" spans="1:1" ht="30.75" x14ac:dyDescent="0.25">
      <c r="A98" s="384" t="s">
        <v>560</v>
      </c>
    </row>
    <row r="99" spans="1:1" ht="15.75" x14ac:dyDescent="0.25">
      <c r="A99" s="384" t="s">
        <v>561</v>
      </c>
    </row>
    <row r="100" spans="1:1" ht="45.75" x14ac:dyDescent="0.25">
      <c r="A100" s="384" t="s">
        <v>562</v>
      </c>
    </row>
    <row r="101" spans="1:1" ht="15.75" x14ac:dyDescent="0.25">
      <c r="A101" s="384" t="s">
        <v>563</v>
      </c>
    </row>
    <row r="102" spans="1:1" ht="15.75" x14ac:dyDescent="0.25">
      <c r="A102" s="384" t="s">
        <v>564</v>
      </c>
    </row>
    <row r="103" spans="1:1" ht="15.75" x14ac:dyDescent="0.25">
      <c r="A103" s="384" t="s">
        <v>565</v>
      </c>
    </row>
    <row r="104" spans="1:1" ht="15.75" x14ac:dyDescent="0.25">
      <c r="A104" s="384" t="s">
        <v>566</v>
      </c>
    </row>
    <row r="105" spans="1:1" ht="15.75" x14ac:dyDescent="0.25">
      <c r="A105" s="384" t="s">
        <v>567</v>
      </c>
    </row>
    <row r="106" spans="1:1" ht="15.75" x14ac:dyDescent="0.25">
      <c r="A106" s="384" t="s">
        <v>568</v>
      </c>
    </row>
    <row r="107" spans="1:1" ht="15.75" x14ac:dyDescent="0.25">
      <c r="A107" s="384" t="s">
        <v>569</v>
      </c>
    </row>
    <row r="108" spans="1:1" ht="15.75" x14ac:dyDescent="0.25">
      <c r="A108" s="384" t="s">
        <v>570</v>
      </c>
    </row>
    <row r="109" spans="1:1" ht="15.75" x14ac:dyDescent="0.25">
      <c r="A109" s="384" t="s">
        <v>571</v>
      </c>
    </row>
    <row r="110" spans="1:1" ht="15.75" x14ac:dyDescent="0.25">
      <c r="A110" s="384" t="s">
        <v>572</v>
      </c>
    </row>
    <row r="111" spans="1:1" ht="15.75" x14ac:dyDescent="0.25">
      <c r="A111" s="384" t="s">
        <v>573</v>
      </c>
    </row>
    <row r="112" spans="1:1" ht="15.75" x14ac:dyDescent="0.25">
      <c r="A112" s="384" t="s">
        <v>574</v>
      </c>
    </row>
    <row r="113" spans="1:1" ht="15.75" x14ac:dyDescent="0.25">
      <c r="A113" s="384" t="s">
        <v>575</v>
      </c>
    </row>
    <row r="114" spans="1:1" ht="15.75" hidden="1" x14ac:dyDescent="0.25">
      <c r="A114" s="173"/>
    </row>
    <row r="115" spans="1:1" ht="15.75" hidden="1" x14ac:dyDescent="0.25">
      <c r="A115" s="173"/>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5"/>
  <sheetViews>
    <sheetView showGridLines="0" topLeftCell="A8" zoomScale="90" zoomScaleNormal="90" zoomScaleSheetLayoutView="55" workbookViewId="0">
      <selection activeCell="G20" sqref="G20"/>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6" t="s">
        <v>777</v>
      </c>
      <c r="B1" s="377" t="s">
        <v>277</v>
      </c>
      <c r="C1" s="27"/>
      <c r="D1" s="27"/>
      <c r="E1" s="169"/>
      <c r="H1" s="27"/>
      <c r="I1" s="169"/>
      <c r="J1" s="406"/>
      <c r="K1" s="169" t="s">
        <v>275</v>
      </c>
      <c r="L1" s="169"/>
      <c r="M1" s="27"/>
      <c r="N1" s="27"/>
    </row>
    <row r="2" spans="1:22" ht="15.75" thickBot="1" x14ac:dyDescent="0.25">
      <c r="B2" s="378" t="s">
        <v>276</v>
      </c>
      <c r="C2" s="199"/>
      <c r="D2" s="199"/>
      <c r="E2" s="200"/>
      <c r="F2" s="199"/>
      <c r="G2" s="199"/>
      <c r="H2" s="199"/>
      <c r="I2" s="200"/>
      <c r="J2" s="199"/>
      <c r="K2" s="200"/>
      <c r="L2" s="169"/>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1" customFormat="1" x14ac:dyDescent="0.2">
      <c r="B4" s="380" t="s">
        <v>744</v>
      </c>
    </row>
    <row r="5" spans="1:22" ht="18" x14ac:dyDescent="0.2">
      <c r="A5" s="27"/>
      <c r="B5" s="381"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1" t="str">
        <f>'1. Information'!B6</f>
        <v>Fiscal Year: 2021-2022</v>
      </c>
      <c r="C6" s="27"/>
      <c r="D6" s="1"/>
      <c r="E6" s="1"/>
      <c r="F6" s="1"/>
      <c r="G6" s="1"/>
      <c r="H6" s="1"/>
      <c r="I6" s="1"/>
      <c r="J6" s="27"/>
      <c r="K6" s="27"/>
      <c r="L6" s="27"/>
      <c r="M6" s="27"/>
      <c r="N6" s="27"/>
      <c r="O6" s="27"/>
      <c r="P6" s="27"/>
      <c r="Q6" s="27"/>
      <c r="R6" s="27"/>
      <c r="S6" s="27"/>
    </row>
    <row r="7" spans="1:22" ht="18" x14ac:dyDescent="0.2">
      <c r="A7" s="27"/>
      <c r="B7" s="407"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2" t="s">
        <v>0</v>
      </c>
      <c r="D9" s="183" t="str">
        <f>IF(ISBLANK('1. Information'!D11),"",'1. Information'!D11)</f>
        <v>Sacramento</v>
      </c>
      <c r="F9" s="225" t="s">
        <v>1</v>
      </c>
      <c r="G9" s="345">
        <f>IF(ISBLANK('1. Information'!D9),"",'1. Information'!D9)</f>
        <v>44951</v>
      </c>
      <c r="I9" s="27"/>
      <c r="J9" s="27"/>
      <c r="K9" s="27"/>
      <c r="L9" s="174"/>
      <c r="M9" s="174"/>
      <c r="N9" s="174"/>
      <c r="O9" s="174"/>
      <c r="P9" s="174"/>
      <c r="Q9" s="174"/>
      <c r="R9" s="174"/>
      <c r="S9" s="174"/>
    </row>
    <row r="10" spans="1:22" ht="15.75" x14ac:dyDescent="0.25">
      <c r="A10" s="27"/>
      <c r="B10" s="27"/>
      <c r="C10" s="2"/>
      <c r="D10" s="2"/>
      <c r="E10" s="8"/>
      <c r="F10" s="2"/>
      <c r="G10" s="19"/>
      <c r="H10" s="28"/>
      <c r="I10" s="27"/>
      <c r="J10" s="27"/>
      <c r="K10" s="27"/>
      <c r="L10" s="174"/>
      <c r="M10" s="174"/>
      <c r="N10" s="174"/>
      <c r="O10" s="174"/>
      <c r="P10" s="174"/>
      <c r="Q10" s="174"/>
      <c r="R10" s="174"/>
      <c r="S10" s="174"/>
    </row>
    <row r="11" spans="1:22" ht="18.75" thickBot="1" x14ac:dyDescent="0.3">
      <c r="A11" s="27"/>
      <c r="B11" s="227" t="s">
        <v>214</v>
      </c>
      <c r="C11" s="230"/>
      <c r="D11" s="230"/>
      <c r="E11" s="265"/>
      <c r="F11" s="230"/>
      <c r="G11" s="346"/>
      <c r="H11" s="267"/>
      <c r="I11" s="264"/>
      <c r="J11" s="264"/>
      <c r="K11" s="264"/>
      <c r="L11" s="174"/>
      <c r="M11" s="174"/>
      <c r="N11" s="174"/>
      <c r="O11" s="174"/>
      <c r="P11" s="174"/>
      <c r="Q11" s="174"/>
      <c r="R11" s="174"/>
      <c r="S11" s="174"/>
    </row>
    <row r="12" spans="1:22" ht="16.5" thickTop="1" x14ac:dyDescent="0.25">
      <c r="A12" s="27"/>
      <c r="B12" s="2"/>
      <c r="C12" s="2"/>
      <c r="D12" s="2"/>
      <c r="E12" s="8"/>
      <c r="F12" s="2"/>
      <c r="G12" s="19"/>
      <c r="H12" s="28"/>
      <c r="I12" s="27"/>
      <c r="J12" s="27"/>
      <c r="K12" s="27"/>
      <c r="L12" s="174"/>
      <c r="M12" s="174"/>
      <c r="N12" s="174"/>
      <c r="O12" s="174"/>
      <c r="P12" s="174"/>
      <c r="Q12" s="174"/>
      <c r="R12" s="174"/>
    </row>
    <row r="13" spans="1:22" ht="15.75" x14ac:dyDescent="0.25">
      <c r="A13" s="27"/>
      <c r="B13" s="401"/>
      <c r="C13" s="2"/>
      <c r="D13" s="2"/>
      <c r="E13" s="347"/>
      <c r="F13" s="233" t="s">
        <v>23</v>
      </c>
      <c r="G13" s="217" t="s">
        <v>25</v>
      </c>
      <c r="H13" s="233" t="s">
        <v>27</v>
      </c>
      <c r="I13" s="320" t="s">
        <v>202</v>
      </c>
      <c r="J13" s="233" t="s">
        <v>203</v>
      </c>
      <c r="K13" s="233" t="s">
        <v>204</v>
      </c>
      <c r="L13" s="174"/>
      <c r="M13" s="174"/>
      <c r="N13" s="174"/>
      <c r="O13" s="27"/>
      <c r="P13" s="27"/>
    </row>
    <row r="14" spans="1:22" ht="47.25" x14ac:dyDescent="0.25">
      <c r="A14" s="27"/>
      <c r="B14" s="27"/>
      <c r="C14" s="348"/>
      <c r="D14" s="348"/>
      <c r="E14" s="348"/>
      <c r="F14" s="235" t="s">
        <v>283</v>
      </c>
      <c r="G14" s="236" t="s">
        <v>4</v>
      </c>
      <c r="H14" s="236" t="s">
        <v>5</v>
      </c>
      <c r="I14" s="236" t="s">
        <v>26</v>
      </c>
      <c r="J14" s="236" t="s">
        <v>12</v>
      </c>
      <c r="K14" s="272" t="s">
        <v>222</v>
      </c>
      <c r="L14" s="174"/>
      <c r="M14" s="174"/>
      <c r="N14" s="27"/>
      <c r="O14" s="27"/>
    </row>
    <row r="15" spans="1:22" ht="15.75" x14ac:dyDescent="0.25">
      <c r="A15" s="27"/>
      <c r="B15" s="299">
        <v>1</v>
      </c>
      <c r="C15" s="162" t="s">
        <v>13</v>
      </c>
      <c r="D15" s="241"/>
      <c r="E15" s="349"/>
      <c r="F15" s="135">
        <v>0</v>
      </c>
      <c r="G15" s="135"/>
      <c r="H15" s="135"/>
      <c r="I15" s="135"/>
      <c r="J15" s="135"/>
      <c r="K15" s="240">
        <f>SUM(F15:J15)</f>
        <v>0</v>
      </c>
      <c r="L15" s="174"/>
      <c r="M15" s="174"/>
      <c r="N15" s="27"/>
      <c r="O15" s="27"/>
    </row>
    <row r="16" spans="1:22" ht="15.75" x14ac:dyDescent="0.25">
      <c r="A16" s="27"/>
      <c r="B16" s="299">
        <v>2</v>
      </c>
      <c r="C16" s="162" t="s">
        <v>14</v>
      </c>
      <c r="D16" s="241"/>
      <c r="E16" s="349"/>
      <c r="F16" s="135"/>
      <c r="G16" s="135"/>
      <c r="H16" s="135"/>
      <c r="I16" s="135"/>
      <c r="J16" s="135"/>
      <c r="K16" s="240">
        <f t="shared" ref="K16:K21" si="0">SUM(F16:J16)</f>
        <v>0</v>
      </c>
      <c r="L16" s="174"/>
      <c r="M16" s="174"/>
      <c r="N16" s="27"/>
      <c r="O16" s="27"/>
    </row>
    <row r="17" spans="1:22" ht="15.75" x14ac:dyDescent="0.25">
      <c r="A17" s="27"/>
      <c r="B17" s="299">
        <v>3</v>
      </c>
      <c r="C17" s="162" t="s">
        <v>198</v>
      </c>
      <c r="D17" s="241"/>
      <c r="E17" s="349"/>
      <c r="F17" s="135">
        <v>0</v>
      </c>
      <c r="G17" s="135"/>
      <c r="H17" s="135"/>
      <c r="I17" s="135"/>
      <c r="J17" s="135"/>
      <c r="K17" s="240">
        <f t="shared" si="0"/>
        <v>0</v>
      </c>
      <c r="L17" s="174"/>
      <c r="M17" s="174"/>
      <c r="N17" s="27"/>
      <c r="O17" s="27"/>
    </row>
    <row r="18" spans="1:22" ht="15.75" x14ac:dyDescent="0.25">
      <c r="A18" s="27"/>
      <c r="B18" s="299">
        <v>4</v>
      </c>
      <c r="C18" s="162" t="s">
        <v>189</v>
      </c>
      <c r="D18" s="241"/>
      <c r="E18" s="349"/>
      <c r="F18" s="135">
        <v>492626.88</v>
      </c>
      <c r="G18" s="274"/>
      <c r="H18" s="274"/>
      <c r="I18" s="274"/>
      <c r="J18" s="274"/>
      <c r="K18" s="240">
        <f>F18</f>
        <v>492626.88</v>
      </c>
      <c r="L18" s="174"/>
      <c r="M18" s="174"/>
      <c r="N18" s="27"/>
      <c r="O18" s="27"/>
    </row>
    <row r="19" spans="1:22" ht="15.75" x14ac:dyDescent="0.25">
      <c r="A19" s="27"/>
      <c r="B19" s="299">
        <v>5</v>
      </c>
      <c r="C19" s="162" t="s">
        <v>296</v>
      </c>
      <c r="D19" s="241"/>
      <c r="E19" s="349"/>
      <c r="F19" s="135">
        <v>260585.57</v>
      </c>
      <c r="G19" s="274"/>
      <c r="H19" s="274"/>
      <c r="I19" s="274"/>
      <c r="J19" s="274"/>
      <c r="K19" s="240">
        <f>F19</f>
        <v>260585.57</v>
      </c>
      <c r="L19" s="174"/>
      <c r="M19" s="174"/>
      <c r="N19" s="27"/>
      <c r="O19" s="27"/>
    </row>
    <row r="20" spans="1:22" ht="15.75" x14ac:dyDescent="0.25">
      <c r="A20" s="27"/>
      <c r="B20" s="299">
        <v>6</v>
      </c>
      <c r="C20" s="241" t="s">
        <v>153</v>
      </c>
      <c r="D20" s="244"/>
      <c r="E20" s="242"/>
      <c r="F20" s="329">
        <f>SUM(E28:E32)</f>
        <v>870620.85438418877</v>
      </c>
      <c r="G20" s="350">
        <f t="shared" ref="G20:I20" si="1">SUM(F28:F32)</f>
        <v>0</v>
      </c>
      <c r="H20" s="329">
        <f t="shared" si="1"/>
        <v>0</v>
      </c>
      <c r="I20" s="329">
        <f t="shared" si="1"/>
        <v>0</v>
      </c>
      <c r="J20" s="329">
        <f>SUM(I28:I32)</f>
        <v>0</v>
      </c>
      <c r="K20" s="245">
        <f t="shared" si="0"/>
        <v>870620.85438418877</v>
      </c>
      <c r="L20" s="174"/>
      <c r="M20" s="174"/>
      <c r="N20" s="27"/>
      <c r="O20" s="27"/>
    </row>
    <row r="21" spans="1:22" ht="30.95" customHeight="1" x14ac:dyDescent="0.25">
      <c r="A21" s="27"/>
      <c r="B21" s="299">
        <v>7</v>
      </c>
      <c r="C21" s="276" t="s">
        <v>188</v>
      </c>
      <c r="D21" s="276"/>
      <c r="E21" s="276"/>
      <c r="F21" s="278">
        <f>SUM(F15:F17,F19:F20)</f>
        <v>1131206.4243841888</v>
      </c>
      <c r="G21" s="250">
        <f>SUM(G15:G17,G20)</f>
        <v>0</v>
      </c>
      <c r="H21" s="249">
        <f>SUM(H15:H17,H20)</f>
        <v>0</v>
      </c>
      <c r="I21" s="249">
        <f>SUM(I15:I17,I20)</f>
        <v>0</v>
      </c>
      <c r="J21" s="249">
        <f>SUM(J15:J17,J20)</f>
        <v>0</v>
      </c>
      <c r="K21" s="278">
        <f t="shared" si="0"/>
        <v>1131206.4243841888</v>
      </c>
      <c r="L21" s="174"/>
      <c r="M21" s="174"/>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2" t="s">
        <v>215</v>
      </c>
      <c r="C24" s="253"/>
      <c r="D24" s="264"/>
      <c r="E24" s="264"/>
      <c r="F24" s="264"/>
      <c r="G24" s="264"/>
      <c r="H24" s="264"/>
      <c r="I24" s="264"/>
      <c r="J24" s="264"/>
      <c r="K24" s="174"/>
      <c r="L24" s="174"/>
      <c r="M24" s="174"/>
      <c r="N24" s="174"/>
      <c r="O24" s="174"/>
      <c r="P24" s="174"/>
      <c r="Q24" s="174"/>
      <c r="R24" s="174"/>
      <c r="S24" s="174"/>
    </row>
    <row r="25" spans="1:22" ht="16.5" thickTop="1" x14ac:dyDescent="0.25">
      <c r="A25" s="27"/>
      <c r="B25" s="12"/>
      <c r="C25" s="12"/>
      <c r="D25" s="27"/>
      <c r="E25" s="27"/>
      <c r="F25" s="27"/>
      <c r="G25" s="27"/>
      <c r="H25" s="27"/>
      <c r="I25" s="27"/>
      <c r="J25" s="27"/>
      <c r="K25" s="174"/>
      <c r="L25" s="174"/>
      <c r="M25" s="174"/>
      <c r="N25" s="174"/>
      <c r="O25" s="174"/>
      <c r="P25" s="174"/>
      <c r="Q25" s="174"/>
      <c r="R25" s="174"/>
    </row>
    <row r="26" spans="1:22" ht="15.75" x14ac:dyDescent="0.25">
      <c r="A26" s="27"/>
      <c r="B26" s="399"/>
      <c r="C26" s="299" t="s">
        <v>23</v>
      </c>
      <c r="D26" s="233" t="s">
        <v>25</v>
      </c>
      <c r="E26" s="233" t="s">
        <v>27</v>
      </c>
      <c r="F26" s="351" t="s">
        <v>202</v>
      </c>
      <c r="G26" s="233" t="s">
        <v>203</v>
      </c>
      <c r="H26" s="233" t="s">
        <v>204</v>
      </c>
      <c r="I26" s="233" t="s">
        <v>213</v>
      </c>
      <c r="J26" s="233" t="s">
        <v>205</v>
      </c>
      <c r="K26" s="174"/>
      <c r="L26" s="174"/>
      <c r="M26" s="174"/>
      <c r="N26" s="174"/>
      <c r="O26" s="174"/>
      <c r="P26" s="174"/>
      <c r="Q26" s="174"/>
      <c r="R26" s="174"/>
    </row>
    <row r="27" spans="1:22" ht="47.25" x14ac:dyDescent="0.25">
      <c r="A27" s="27"/>
      <c r="B27" s="293" t="s">
        <v>120</v>
      </c>
      <c r="C27" s="296" t="s">
        <v>168</v>
      </c>
      <c r="D27" s="296" t="s">
        <v>17</v>
      </c>
      <c r="E27" s="235" t="s">
        <v>283</v>
      </c>
      <c r="F27" s="352" t="s">
        <v>4</v>
      </c>
      <c r="G27" s="259" t="s">
        <v>5</v>
      </c>
      <c r="H27" s="259" t="s">
        <v>26</v>
      </c>
      <c r="I27" s="259" t="s">
        <v>12</v>
      </c>
      <c r="J27" s="298" t="s">
        <v>222</v>
      </c>
      <c r="K27" s="174"/>
      <c r="L27" s="174"/>
      <c r="M27" s="174"/>
      <c r="N27" s="174"/>
      <c r="O27" s="174"/>
      <c r="P27" s="174"/>
      <c r="Q27" s="174"/>
      <c r="R27" s="174"/>
    </row>
    <row r="28" spans="1:22" ht="15.75" x14ac:dyDescent="0.25">
      <c r="A28" s="39"/>
      <c r="B28" s="353">
        <v>8</v>
      </c>
      <c r="C28" s="300">
        <f t="shared" ref="C28:C32" si="2">IF(J28&lt;&gt;0,VLOOKUP($D$9,Info_County_Code,2,FALSE),"")</f>
        <v>34</v>
      </c>
      <c r="D28" s="354" t="s">
        <v>98</v>
      </c>
      <c r="E28" s="31">
        <v>141584.24838418877</v>
      </c>
      <c r="F28" s="32"/>
      <c r="G28" s="31"/>
      <c r="H28" s="31"/>
      <c r="I28" s="127"/>
      <c r="J28" s="274">
        <f>SUM(E28:I28)</f>
        <v>141584.24838418877</v>
      </c>
      <c r="K28" s="174"/>
      <c r="L28" s="174"/>
      <c r="M28" s="174"/>
      <c r="N28" s="174"/>
      <c r="O28" s="174"/>
      <c r="P28" s="174"/>
      <c r="Q28" s="174"/>
      <c r="R28" s="174"/>
    </row>
    <row r="29" spans="1:22" ht="15.75" x14ac:dyDescent="0.25">
      <c r="A29" s="27"/>
      <c r="B29" s="299">
        <v>9</v>
      </c>
      <c r="C29" s="300">
        <f t="shared" si="2"/>
        <v>34</v>
      </c>
      <c r="D29" s="354" t="s">
        <v>99</v>
      </c>
      <c r="E29" s="31">
        <v>325249.39599999989</v>
      </c>
      <c r="F29" s="32"/>
      <c r="G29" s="31"/>
      <c r="H29" s="31"/>
      <c r="I29" s="127"/>
      <c r="J29" s="274">
        <f t="shared" ref="J29:J32" si="3">SUM(E29:I29)</f>
        <v>325249.39599999989</v>
      </c>
      <c r="K29" s="174"/>
      <c r="L29" s="174"/>
      <c r="M29" s="174"/>
      <c r="N29" s="174"/>
      <c r="O29" s="174"/>
      <c r="P29" s="174"/>
      <c r="Q29" s="174"/>
      <c r="R29" s="174"/>
    </row>
    <row r="30" spans="1:22" ht="15.75" x14ac:dyDescent="0.25">
      <c r="A30" s="27"/>
      <c r="B30" s="299">
        <v>10</v>
      </c>
      <c r="C30" s="300">
        <f t="shared" si="2"/>
        <v>34</v>
      </c>
      <c r="D30" s="218" t="s">
        <v>295</v>
      </c>
      <c r="E30" s="31">
        <v>17114.650000000001</v>
      </c>
      <c r="F30" s="32"/>
      <c r="G30" s="31"/>
      <c r="H30" s="31"/>
      <c r="I30" s="127"/>
      <c r="J30" s="274">
        <f t="shared" si="3"/>
        <v>17114.650000000001</v>
      </c>
      <c r="K30" s="174"/>
      <c r="L30" s="174"/>
      <c r="M30" s="174"/>
      <c r="N30" s="174"/>
      <c r="O30" s="174"/>
      <c r="P30" s="174"/>
      <c r="Q30" s="174"/>
      <c r="R30" s="174"/>
    </row>
    <row r="31" spans="1:22" ht="15.75" x14ac:dyDescent="0.25">
      <c r="A31" s="27"/>
      <c r="B31" s="353">
        <v>11</v>
      </c>
      <c r="C31" s="300">
        <f t="shared" si="2"/>
        <v>34</v>
      </c>
      <c r="D31" s="354" t="s">
        <v>101</v>
      </c>
      <c r="E31" s="31">
        <v>386672.56</v>
      </c>
      <c r="F31" s="32"/>
      <c r="G31" s="31"/>
      <c r="H31" s="31"/>
      <c r="I31" s="127"/>
      <c r="J31" s="274">
        <f t="shared" si="3"/>
        <v>386672.56</v>
      </c>
      <c r="K31" s="174"/>
      <c r="L31" s="174"/>
      <c r="M31" s="174"/>
      <c r="N31" s="174"/>
      <c r="O31" s="174"/>
      <c r="P31" s="174"/>
      <c r="Q31" s="174"/>
      <c r="R31" s="174"/>
    </row>
    <row r="32" spans="1:22" ht="15.75" x14ac:dyDescent="0.25">
      <c r="A32" s="27"/>
      <c r="B32" s="299">
        <v>12</v>
      </c>
      <c r="C32" s="300" t="str">
        <f t="shared" si="2"/>
        <v/>
      </c>
      <c r="D32" s="354" t="s">
        <v>102</v>
      </c>
      <c r="E32" s="31"/>
      <c r="F32" s="32"/>
      <c r="G32" s="31"/>
      <c r="H32" s="31"/>
      <c r="I32" s="127"/>
      <c r="J32" s="274">
        <f t="shared" si="3"/>
        <v>0</v>
      </c>
      <c r="K32" s="174"/>
      <c r="L32" s="174"/>
      <c r="M32" s="174"/>
      <c r="N32" s="174"/>
      <c r="O32" s="174"/>
      <c r="P32" s="174"/>
      <c r="Q32" s="174"/>
      <c r="R32" s="174"/>
    </row>
    <row r="33" hidden="1" x14ac:dyDescent="0.2"/>
    <row r="34" hidden="1" x14ac:dyDescent="0.2"/>
    <row r="35" hidden="1" x14ac:dyDescent="0.2"/>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0"/>
  <sheetViews>
    <sheetView workbookViewId="0">
      <selection activeCell="A16" sqref="A16"/>
    </sheetView>
  </sheetViews>
  <sheetFormatPr defaultColWidth="0" defaultRowHeight="15" zeroHeight="1" x14ac:dyDescent="0.25"/>
  <cols>
    <col min="1" max="1" width="128" style="172" customWidth="1"/>
    <col min="2" max="2" width="9.140625" style="172" hidden="1" customWidth="1"/>
    <col min="3" max="16384" width="9.140625" style="172" hidden="1"/>
  </cols>
  <sheetData>
    <row r="1" spans="1:1" ht="12" customHeight="1" x14ac:dyDescent="0.25">
      <c r="A1" s="382" t="s">
        <v>778</v>
      </c>
    </row>
    <row r="2" spans="1:1" ht="15.75" x14ac:dyDescent="0.25">
      <c r="A2" s="384" t="s">
        <v>313</v>
      </c>
    </row>
    <row r="3" spans="1:1" ht="15.75" x14ac:dyDescent="0.25">
      <c r="A3" s="384" t="s">
        <v>312</v>
      </c>
    </row>
    <row r="4" spans="1:1" ht="15.75" x14ac:dyDescent="0.25">
      <c r="A4" s="384" t="s">
        <v>576</v>
      </c>
    </row>
    <row r="5" spans="1:1" ht="15.75" x14ac:dyDescent="0.25">
      <c r="A5" s="384" t="s">
        <v>577</v>
      </c>
    </row>
    <row r="6" spans="1:1" ht="15.75" x14ac:dyDescent="0.25">
      <c r="A6" s="384" t="s">
        <v>578</v>
      </c>
    </row>
    <row r="7" spans="1:1" ht="15.75" x14ac:dyDescent="0.25">
      <c r="A7" s="384" t="s">
        <v>736</v>
      </c>
    </row>
    <row r="8" spans="1:1" ht="45.75" x14ac:dyDescent="0.25">
      <c r="A8" s="384" t="s">
        <v>579</v>
      </c>
    </row>
    <row r="9" spans="1:1" ht="15.75" x14ac:dyDescent="0.25">
      <c r="A9" s="384" t="s">
        <v>429</v>
      </c>
    </row>
    <row r="10" spans="1:1" ht="15.75" x14ac:dyDescent="0.25">
      <c r="A10" s="384" t="s">
        <v>580</v>
      </c>
    </row>
    <row r="11" spans="1:1" ht="15.75" x14ac:dyDescent="0.25">
      <c r="A11" s="384" t="s">
        <v>581</v>
      </c>
    </row>
    <row r="12" spans="1:1" ht="15.75" x14ac:dyDescent="0.25">
      <c r="A12" s="384" t="s">
        <v>582</v>
      </c>
    </row>
    <row r="13" spans="1:1" ht="15.75" x14ac:dyDescent="0.25">
      <c r="A13" s="384" t="s">
        <v>753</v>
      </c>
    </row>
    <row r="14" spans="1:1" ht="15.75" x14ac:dyDescent="0.25">
      <c r="A14" s="384" t="s">
        <v>583</v>
      </c>
    </row>
    <row r="15" spans="1:1" ht="15.75" x14ac:dyDescent="0.25">
      <c r="A15" s="384" t="s">
        <v>424</v>
      </c>
    </row>
    <row r="16" spans="1:1" ht="135.75" x14ac:dyDescent="0.25">
      <c r="A16" s="384" t="s">
        <v>584</v>
      </c>
    </row>
    <row r="17" spans="1:1" ht="15.75" x14ac:dyDescent="0.25">
      <c r="A17" s="384" t="s">
        <v>585</v>
      </c>
    </row>
    <row r="18" spans="1:1" ht="15.75" x14ac:dyDescent="0.25">
      <c r="A18" s="384" t="s">
        <v>586</v>
      </c>
    </row>
    <row r="19" spans="1:1" ht="15.75" x14ac:dyDescent="0.25">
      <c r="A19" s="384" t="s">
        <v>754</v>
      </c>
    </row>
    <row r="20" spans="1:1" ht="15.75" x14ac:dyDescent="0.25">
      <c r="A20" s="384" t="s">
        <v>587</v>
      </c>
    </row>
    <row r="21" spans="1:1" ht="15.75" x14ac:dyDescent="0.25">
      <c r="A21" s="384" t="s">
        <v>450</v>
      </c>
    </row>
    <row r="22" spans="1:1" ht="30.75" x14ac:dyDescent="0.25">
      <c r="A22" s="384" t="s">
        <v>588</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589</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15.75" x14ac:dyDescent="0.25">
      <c r="A34" s="384" t="s">
        <v>590</v>
      </c>
    </row>
    <row r="35" spans="1:1" ht="15.75" x14ac:dyDescent="0.25">
      <c r="A35" s="384" t="s">
        <v>591</v>
      </c>
    </row>
    <row r="36" spans="1:1" ht="15.75" x14ac:dyDescent="0.25">
      <c r="A36" s="384" t="s">
        <v>592</v>
      </c>
    </row>
    <row r="37" spans="1:1" ht="15.75" x14ac:dyDescent="0.25">
      <c r="A37" s="384" t="s">
        <v>593</v>
      </c>
    </row>
    <row r="38" spans="1:1" ht="15.75" x14ac:dyDescent="0.25">
      <c r="A38" s="384" t="s">
        <v>594</v>
      </c>
    </row>
    <row r="39" spans="1:1" ht="15.75" x14ac:dyDescent="0.25">
      <c r="A39" s="384" t="s">
        <v>595</v>
      </c>
    </row>
    <row r="40" spans="1:1" ht="15.75" x14ac:dyDescent="0.25">
      <c r="A40" s="384" t="s">
        <v>596</v>
      </c>
    </row>
    <row r="41" spans="1:1" ht="15.75" x14ac:dyDescent="0.25">
      <c r="A41" s="384" t="s">
        <v>597</v>
      </c>
    </row>
    <row r="42" spans="1:1" ht="15.75" x14ac:dyDescent="0.25">
      <c r="A42" s="384" t="s">
        <v>598</v>
      </c>
    </row>
    <row r="43" spans="1:1" ht="15.75" x14ac:dyDescent="0.25">
      <c r="A43" s="384" t="s">
        <v>599</v>
      </c>
    </row>
    <row r="44" spans="1:1" ht="15.75" x14ac:dyDescent="0.25">
      <c r="A44" s="384" t="s">
        <v>600</v>
      </c>
    </row>
    <row r="45" spans="1:1" ht="15.75" x14ac:dyDescent="0.25">
      <c r="A45" s="384" t="s">
        <v>601</v>
      </c>
    </row>
    <row r="46" spans="1:1" ht="45.75" x14ac:dyDescent="0.25">
      <c r="A46" s="384" t="s">
        <v>602</v>
      </c>
    </row>
    <row r="47" spans="1:1" ht="15.75" x14ac:dyDescent="0.25">
      <c r="A47" s="384" t="s">
        <v>603</v>
      </c>
    </row>
    <row r="48" spans="1:1" ht="30.75" x14ac:dyDescent="0.25">
      <c r="A48" s="384" t="s">
        <v>604</v>
      </c>
    </row>
    <row r="49" spans="1:1" ht="30.75" x14ac:dyDescent="0.25">
      <c r="A49" s="384" t="s">
        <v>605</v>
      </c>
    </row>
    <row r="50" spans="1:1" ht="30.75" x14ac:dyDescent="0.25">
      <c r="A50" s="384" t="s">
        <v>606</v>
      </c>
    </row>
    <row r="51" spans="1:1" ht="30.75" x14ac:dyDescent="0.25">
      <c r="A51" s="384" t="s">
        <v>607</v>
      </c>
    </row>
    <row r="52" spans="1:1" ht="30.75" x14ac:dyDescent="0.25">
      <c r="A52" s="384" t="s">
        <v>608</v>
      </c>
    </row>
    <row r="53" spans="1:1" ht="15.75" x14ac:dyDescent="0.25">
      <c r="A53" s="384" t="s">
        <v>609</v>
      </c>
    </row>
    <row r="54" spans="1:1" ht="45.75" x14ac:dyDescent="0.25">
      <c r="A54" s="384" t="s">
        <v>610</v>
      </c>
    </row>
    <row r="55" spans="1:1" ht="15.75" x14ac:dyDescent="0.25">
      <c r="A55" s="384" t="s">
        <v>611</v>
      </c>
    </row>
    <row r="56" spans="1:1" ht="30.75" x14ac:dyDescent="0.25">
      <c r="A56" s="384" t="s">
        <v>612</v>
      </c>
    </row>
    <row r="57" spans="1:1" ht="30.75" x14ac:dyDescent="0.25">
      <c r="A57" s="384" t="s">
        <v>613</v>
      </c>
    </row>
    <row r="58" spans="1:1" ht="30.75" x14ac:dyDescent="0.25">
      <c r="A58" s="384" t="s">
        <v>614</v>
      </c>
    </row>
    <row r="59" spans="1:1" ht="30.75" x14ac:dyDescent="0.25">
      <c r="A59" s="384" t="s">
        <v>615</v>
      </c>
    </row>
    <row r="60" spans="1:1" ht="30.75" x14ac:dyDescent="0.25">
      <c r="A60" s="384" t="s">
        <v>616</v>
      </c>
    </row>
    <row r="61" spans="1:1" ht="15.75" x14ac:dyDescent="0.25">
      <c r="A61" s="384" t="s">
        <v>617</v>
      </c>
    </row>
    <row r="62" spans="1:1" ht="45.75" x14ac:dyDescent="0.25">
      <c r="A62" s="384" t="s">
        <v>618</v>
      </c>
    </row>
    <row r="63" spans="1:1" ht="15.75" x14ac:dyDescent="0.25">
      <c r="A63" s="384" t="s">
        <v>619</v>
      </c>
    </row>
    <row r="64" spans="1:1" ht="30.75" x14ac:dyDescent="0.25">
      <c r="A64" s="384" t="s">
        <v>620</v>
      </c>
    </row>
    <row r="65" spans="1:1" ht="30.75" x14ac:dyDescent="0.25">
      <c r="A65" s="384" t="s">
        <v>621</v>
      </c>
    </row>
    <row r="66" spans="1:1" ht="30.75" x14ac:dyDescent="0.25">
      <c r="A66" s="384" t="s">
        <v>622</v>
      </c>
    </row>
    <row r="67" spans="1:1" ht="30.75" x14ac:dyDescent="0.25">
      <c r="A67" s="384" t="s">
        <v>623</v>
      </c>
    </row>
    <row r="68" spans="1:1" ht="30.75" x14ac:dyDescent="0.25">
      <c r="A68" s="384" t="s">
        <v>624</v>
      </c>
    </row>
    <row r="69" spans="1:1" ht="15.75" x14ac:dyDescent="0.25">
      <c r="A69" s="384" t="s">
        <v>625</v>
      </c>
    </row>
    <row r="70" spans="1:1" ht="45.75" x14ac:dyDescent="0.25">
      <c r="A70" s="384" t="s">
        <v>626</v>
      </c>
    </row>
    <row r="71" spans="1:1" ht="15.75" x14ac:dyDescent="0.25">
      <c r="A71" s="384" t="s">
        <v>627</v>
      </c>
    </row>
    <row r="72" spans="1:1" ht="30.75" x14ac:dyDescent="0.25">
      <c r="A72" s="384" t="s">
        <v>628</v>
      </c>
    </row>
    <row r="73" spans="1:1" ht="30.75" x14ac:dyDescent="0.25">
      <c r="A73" s="384" t="s">
        <v>629</v>
      </c>
    </row>
    <row r="74" spans="1:1" ht="30.75" x14ac:dyDescent="0.25">
      <c r="A74" s="384" t="s">
        <v>630</v>
      </c>
    </row>
    <row r="75" spans="1:1" ht="30.75" x14ac:dyDescent="0.25">
      <c r="A75" s="384" t="s">
        <v>631</v>
      </c>
    </row>
    <row r="76" spans="1:1" ht="30.75" x14ac:dyDescent="0.25">
      <c r="A76" s="384" t="s">
        <v>632</v>
      </c>
    </row>
    <row r="77" spans="1:1" ht="15.75" x14ac:dyDescent="0.25">
      <c r="A77" s="384" t="s">
        <v>633</v>
      </c>
    </row>
    <row r="78" spans="1:1" ht="45.75" x14ac:dyDescent="0.25">
      <c r="A78" s="384" t="s">
        <v>634</v>
      </c>
    </row>
    <row r="79" spans="1:1" ht="15.75" x14ac:dyDescent="0.25">
      <c r="A79" s="384" t="s">
        <v>635</v>
      </c>
    </row>
    <row r="80" spans="1:1" ht="30.75" x14ac:dyDescent="0.25">
      <c r="A80" s="384" t="s">
        <v>636</v>
      </c>
    </row>
    <row r="81" spans="1:1" ht="30.75" x14ac:dyDescent="0.25">
      <c r="A81" s="384" t="s">
        <v>637</v>
      </c>
    </row>
    <row r="82" spans="1:1" ht="30.75" x14ac:dyDescent="0.25">
      <c r="A82" s="384" t="s">
        <v>638</v>
      </c>
    </row>
    <row r="83" spans="1:1" ht="30.75" x14ac:dyDescent="0.25">
      <c r="A83" s="384" t="s">
        <v>639</v>
      </c>
    </row>
    <row r="84" spans="1:1" ht="30.75" x14ac:dyDescent="0.25">
      <c r="A84" s="384" t="s">
        <v>640</v>
      </c>
    </row>
    <row r="85" spans="1:1" ht="15.75" x14ac:dyDescent="0.25">
      <c r="A85" s="384" t="s">
        <v>641</v>
      </c>
    </row>
    <row r="86" spans="1:1" hidden="1" x14ac:dyDescent="0.25"/>
    <row r="87" spans="1:1" hidden="1" x14ac:dyDescent="0.25"/>
    <row r="88" spans="1:1" hidden="1" x14ac:dyDescent="0.25"/>
    <row r="89" spans="1:1" hidden="1" x14ac:dyDescent="0.25"/>
    <row r="90" spans="1:1" hidden="1" x14ac:dyDescent="0.25"/>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2"/>
  <sheetViews>
    <sheetView showGridLines="0" topLeftCell="A10" zoomScale="80" zoomScaleNormal="80" zoomScaleSheetLayoutView="40" workbookViewId="0">
      <selection activeCell="H17" sqref="H17"/>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4" hidden="1" customWidth="1"/>
    <col min="15" max="15" width="18.7109375" style="174" hidden="1" customWidth="1"/>
    <col min="16" max="17" width="19" style="174" hidden="1" customWidth="1"/>
    <col min="18" max="19" width="18.42578125" style="174" hidden="1" customWidth="1"/>
    <col min="20" max="21" width="18.28515625" style="174" hidden="1" customWidth="1"/>
    <col min="22" max="22" width="18.140625" style="174" hidden="1" customWidth="1"/>
    <col min="23" max="23" width="18.42578125" style="174" hidden="1" customWidth="1"/>
    <col min="24" max="24" width="16.5703125" style="27" hidden="1" customWidth="1"/>
    <col min="25" max="26" width="22.140625" style="27" hidden="1" customWidth="1"/>
    <col min="27" max="16384" width="9.140625" style="27" hidden="1"/>
  </cols>
  <sheetData>
    <row r="1" spans="1:23" s="25" customFormat="1" ht="15" x14ac:dyDescent="0.2">
      <c r="A1" s="376" t="s">
        <v>779</v>
      </c>
      <c r="B1" s="377" t="s">
        <v>277</v>
      </c>
      <c r="C1" s="27"/>
      <c r="D1" s="27"/>
      <c r="E1" s="169"/>
      <c r="H1" s="27"/>
      <c r="I1" s="169"/>
      <c r="K1" s="169"/>
      <c r="L1" s="379" t="s">
        <v>275</v>
      </c>
      <c r="M1" s="27"/>
      <c r="N1" s="27"/>
    </row>
    <row r="2" spans="1:23" s="25" customFormat="1" thickBot="1" x14ac:dyDescent="0.25">
      <c r="B2" s="378" t="s">
        <v>276</v>
      </c>
      <c r="C2" s="199"/>
      <c r="D2" s="199"/>
      <c r="E2" s="200"/>
      <c r="F2" s="199"/>
      <c r="G2" s="199"/>
      <c r="H2" s="199"/>
      <c r="I2" s="200"/>
      <c r="J2" s="199"/>
      <c r="K2" s="200"/>
      <c r="L2" s="200"/>
      <c r="M2" s="27"/>
      <c r="N2" s="27"/>
    </row>
    <row r="3" spans="1:23" x14ac:dyDescent="0.25">
      <c r="B3" s="14"/>
      <c r="C3" s="14"/>
      <c r="D3" s="14"/>
    </row>
    <row r="4" spans="1:23" s="121" customFormat="1" ht="15" x14ac:dyDescent="0.2">
      <c r="B4" s="380" t="s">
        <v>745</v>
      </c>
    </row>
    <row r="5" spans="1:23" ht="18" x14ac:dyDescent="0.25">
      <c r="B5" s="381" t="str">
        <f>'1. Information'!B5</f>
        <v>Annual Mental Health Services Act (MHSA) Revenue and Expenditure Report</v>
      </c>
      <c r="C5" s="1"/>
      <c r="D5" s="1"/>
      <c r="E5" s="1"/>
      <c r="F5" s="1"/>
      <c r="G5" s="1"/>
      <c r="H5" s="1"/>
    </row>
    <row r="6" spans="1:23" ht="18" x14ac:dyDescent="0.25">
      <c r="B6" s="381" t="str">
        <f>'1. Information'!B6</f>
        <v>Fiscal Year: 2021-2022</v>
      </c>
      <c r="C6" s="1"/>
      <c r="D6" s="1"/>
      <c r="E6" s="1"/>
      <c r="F6" s="1"/>
      <c r="G6" s="1"/>
      <c r="H6" s="1"/>
    </row>
    <row r="7" spans="1:23" ht="18" x14ac:dyDescent="0.25">
      <c r="B7" s="381" t="s">
        <v>298</v>
      </c>
      <c r="C7" s="1"/>
      <c r="D7" s="1"/>
      <c r="E7" s="1"/>
      <c r="F7" s="1"/>
      <c r="G7" s="1"/>
      <c r="H7" s="1"/>
    </row>
    <row r="8" spans="1:23" x14ac:dyDescent="0.25">
      <c r="D8" s="16"/>
      <c r="E8" s="16"/>
      <c r="F8" s="16"/>
      <c r="G8" s="16"/>
      <c r="H8" s="16"/>
    </row>
    <row r="9" spans="1:23" x14ac:dyDescent="0.25">
      <c r="B9" s="161" t="s">
        <v>0</v>
      </c>
      <c r="C9" s="355"/>
      <c r="D9" s="356" t="str">
        <f>IF(ISBLANK('1. Information'!D11),"",'1. Information'!D11)</f>
        <v>Sacramento</v>
      </c>
      <c r="E9" s="8"/>
      <c r="F9" s="161" t="s">
        <v>1</v>
      </c>
      <c r="G9" s="263">
        <f>IF(ISBLANK('1. Information'!D9),"",'1. Information'!D9)</f>
        <v>44951</v>
      </c>
    </row>
    <row r="10" spans="1:23" x14ac:dyDescent="0.25">
      <c r="C10" s="2"/>
      <c r="E10" s="2"/>
      <c r="F10" s="8"/>
      <c r="G10" s="2"/>
      <c r="H10" s="29"/>
      <c r="M10" s="174"/>
    </row>
    <row r="11" spans="1:23" ht="18.75" thickBot="1" x14ac:dyDescent="0.3">
      <c r="B11" s="227" t="s">
        <v>214</v>
      </c>
      <c r="C11" s="230"/>
      <c r="D11" s="264"/>
      <c r="E11" s="230"/>
      <c r="F11" s="265"/>
      <c r="G11" s="230"/>
      <c r="H11" s="266"/>
      <c r="I11" s="264"/>
      <c r="J11" s="264"/>
      <c r="K11" s="264"/>
      <c r="L11" s="174"/>
      <c r="M11" s="174"/>
      <c r="W11" s="27"/>
    </row>
    <row r="12" spans="1:23" ht="16.5" thickTop="1" x14ac:dyDescent="0.25">
      <c r="B12" s="2"/>
      <c r="C12" s="2"/>
      <c r="E12" s="2"/>
      <c r="F12" s="8"/>
      <c r="G12" s="2"/>
      <c r="H12" s="29"/>
      <c r="L12" s="174"/>
      <c r="M12" s="174"/>
      <c r="V12" s="27"/>
      <c r="W12" s="27"/>
    </row>
    <row r="13" spans="1:23" x14ac:dyDescent="0.25">
      <c r="C13" s="2"/>
      <c r="E13" s="2"/>
      <c r="F13" s="233" t="s">
        <v>23</v>
      </c>
      <c r="G13" s="210" t="s">
        <v>25</v>
      </c>
      <c r="H13" s="269" t="s">
        <v>27</v>
      </c>
      <c r="I13" s="233" t="s">
        <v>202</v>
      </c>
      <c r="J13" s="233" t="s">
        <v>203</v>
      </c>
      <c r="K13" s="233" t="s">
        <v>204</v>
      </c>
      <c r="L13" s="174"/>
      <c r="M13" s="174"/>
      <c r="U13" s="27"/>
      <c r="V13" s="27"/>
      <c r="W13" s="27"/>
    </row>
    <row r="14" spans="1:23" ht="47.25" x14ac:dyDescent="0.25">
      <c r="D14" s="2"/>
      <c r="E14" s="8"/>
      <c r="F14" s="235" t="s">
        <v>283</v>
      </c>
      <c r="G14" s="236" t="s">
        <v>4</v>
      </c>
      <c r="H14" s="236" t="s">
        <v>5</v>
      </c>
      <c r="I14" s="236" t="s">
        <v>26</v>
      </c>
      <c r="J14" s="236" t="s">
        <v>12</v>
      </c>
      <c r="K14" s="298" t="s">
        <v>222</v>
      </c>
      <c r="L14" s="174"/>
      <c r="M14" s="174"/>
      <c r="U14" s="27"/>
      <c r="V14" s="27"/>
      <c r="W14" s="27"/>
    </row>
    <row r="15" spans="1:23" x14ac:dyDescent="0.25">
      <c r="B15" s="299">
        <v>1</v>
      </c>
      <c r="C15" s="161" t="s">
        <v>308</v>
      </c>
      <c r="D15" s="224"/>
      <c r="E15" s="357"/>
      <c r="F15" s="135">
        <v>0</v>
      </c>
      <c r="G15" s="135"/>
      <c r="H15" s="135"/>
      <c r="I15" s="135"/>
      <c r="J15" s="135"/>
      <c r="K15" s="325">
        <f>SUM(F15:J15)</f>
        <v>0</v>
      </c>
      <c r="L15" s="174"/>
      <c r="M15" s="174"/>
      <c r="U15" s="27"/>
      <c r="V15" s="27"/>
      <c r="W15" s="27"/>
    </row>
    <row r="16" spans="1:23" x14ac:dyDescent="0.25">
      <c r="B16" s="299">
        <v>2</v>
      </c>
      <c r="C16" s="161" t="s">
        <v>309</v>
      </c>
      <c r="D16" s="224"/>
      <c r="E16" s="357"/>
      <c r="F16" s="135"/>
      <c r="G16" s="135"/>
      <c r="H16" s="135"/>
      <c r="I16" s="135"/>
      <c r="J16" s="135"/>
      <c r="K16" s="325">
        <f t="shared" ref="K16:K20" si="0">SUM(F16:J16)</f>
        <v>0</v>
      </c>
      <c r="L16" s="174"/>
      <c r="M16" s="174"/>
      <c r="U16" s="27"/>
      <c r="V16" s="27"/>
      <c r="W16" s="27"/>
    </row>
    <row r="17" spans="1:23" x14ac:dyDescent="0.25">
      <c r="B17" s="299">
        <v>3</v>
      </c>
      <c r="C17" s="161" t="s">
        <v>311</v>
      </c>
      <c r="D17" s="224"/>
      <c r="E17" s="357"/>
      <c r="F17" s="135">
        <v>0</v>
      </c>
      <c r="G17" s="135"/>
      <c r="H17" s="135"/>
      <c r="I17" s="135"/>
      <c r="J17" s="135"/>
      <c r="K17" s="325">
        <f t="shared" si="0"/>
        <v>0</v>
      </c>
      <c r="L17" s="174"/>
      <c r="M17" s="174"/>
      <c r="U17" s="27"/>
      <c r="V17" s="27"/>
      <c r="W17" s="27"/>
    </row>
    <row r="18" spans="1:23" s="25" customFormat="1" x14ac:dyDescent="0.25">
      <c r="A18" s="27"/>
      <c r="B18" s="299">
        <v>4</v>
      </c>
      <c r="C18" s="162" t="s">
        <v>642</v>
      </c>
      <c r="D18" s="241"/>
      <c r="E18" s="349"/>
      <c r="F18" s="135"/>
      <c r="G18" s="274"/>
      <c r="H18" s="274"/>
      <c r="I18" s="274"/>
      <c r="J18" s="274"/>
      <c r="K18" s="240">
        <f>F18</f>
        <v>0</v>
      </c>
      <c r="L18" s="174"/>
      <c r="M18" s="174"/>
      <c r="N18" s="27"/>
      <c r="O18" s="27"/>
    </row>
    <row r="19" spans="1:23" s="25" customFormat="1" x14ac:dyDescent="0.25">
      <c r="A19" s="27"/>
      <c r="B19" s="299">
        <v>5</v>
      </c>
      <c r="C19" s="162" t="s">
        <v>643</v>
      </c>
      <c r="D19" s="241"/>
      <c r="E19" s="349"/>
      <c r="F19" s="135"/>
      <c r="G19" s="274"/>
      <c r="H19" s="274"/>
      <c r="I19" s="274"/>
      <c r="J19" s="274"/>
      <c r="K19" s="240">
        <f>F19</f>
        <v>0</v>
      </c>
      <c r="L19" s="174"/>
      <c r="M19" s="174"/>
      <c r="N19" s="27"/>
      <c r="O19" s="27"/>
    </row>
    <row r="20" spans="1:23" x14ac:dyDescent="0.25">
      <c r="B20" s="299">
        <v>6</v>
      </c>
      <c r="C20" s="161" t="s">
        <v>310</v>
      </c>
      <c r="D20" s="224"/>
      <c r="E20" s="239"/>
      <c r="F20" s="350">
        <f>SUM(G27:G46)</f>
        <v>4275216.943</v>
      </c>
      <c r="G20" s="350">
        <f>SUM(H27:H46)</f>
        <v>0</v>
      </c>
      <c r="H20" s="329">
        <f t="shared" ref="H20" si="1">SUM(I27:I46)</f>
        <v>0</v>
      </c>
      <c r="I20" s="329">
        <f>SUM(J27:J46)</f>
        <v>0</v>
      </c>
      <c r="J20" s="274">
        <f>SUM(K27:K46)</f>
        <v>399327.87000000005</v>
      </c>
      <c r="K20" s="325">
        <f t="shared" si="0"/>
        <v>4674544.8130000001</v>
      </c>
      <c r="L20" s="174"/>
      <c r="M20" s="174"/>
      <c r="U20" s="27"/>
      <c r="V20" s="27"/>
      <c r="W20" s="27"/>
    </row>
    <row r="21" spans="1:23" ht="30.95" customHeight="1" x14ac:dyDescent="0.25">
      <c r="B21" s="299">
        <v>7</v>
      </c>
      <c r="C21" s="358" t="s">
        <v>768</v>
      </c>
      <c r="D21" s="359"/>
      <c r="E21" s="360"/>
      <c r="F21" s="278">
        <f>SUM(F15:F17,F19:F20)</f>
        <v>4275216.943</v>
      </c>
      <c r="G21" s="250">
        <f>SUM(G15:G17,G20)</f>
        <v>0</v>
      </c>
      <c r="H21" s="250">
        <f t="shared" ref="H21:J21" si="2">SUM(H15:H17,H20)</f>
        <v>0</v>
      </c>
      <c r="I21" s="250">
        <f t="shared" si="2"/>
        <v>0</v>
      </c>
      <c r="J21" s="250">
        <f t="shared" si="2"/>
        <v>399327.87000000005</v>
      </c>
      <c r="K21" s="249">
        <f>SUM(F21:J21)</f>
        <v>4674544.8130000001</v>
      </c>
      <c r="L21" s="174"/>
      <c r="M21" s="174"/>
      <c r="U21" s="27"/>
      <c r="V21" s="27"/>
      <c r="W21" s="27"/>
    </row>
    <row r="22" spans="1:23" s="25" customFormat="1" x14ac:dyDescent="0.25">
      <c r="N22" s="174"/>
      <c r="O22" s="174"/>
      <c r="P22" s="174"/>
      <c r="Q22" s="174"/>
      <c r="R22" s="174"/>
      <c r="S22" s="174"/>
      <c r="T22" s="174"/>
      <c r="U22" s="174"/>
      <c r="V22" s="174"/>
      <c r="W22" s="174"/>
    </row>
    <row r="23" spans="1:23" ht="18.75" thickBot="1" x14ac:dyDescent="0.3">
      <c r="B23" s="361" t="s">
        <v>215</v>
      </c>
      <c r="C23" s="264"/>
      <c r="D23" s="362"/>
      <c r="E23" s="362"/>
      <c r="F23" s="362"/>
      <c r="G23" s="362"/>
      <c r="H23" s="267"/>
      <c r="I23" s="264"/>
      <c r="J23" s="264"/>
      <c r="K23" s="264"/>
      <c r="L23" s="264"/>
      <c r="M23" s="174"/>
      <c r="W23" s="27"/>
    </row>
    <row r="24" spans="1:23" ht="16.5" thickTop="1" x14ac:dyDescent="0.25">
      <c r="C24" s="348"/>
      <c r="D24" s="348"/>
      <c r="E24" s="348"/>
      <c r="F24" s="348"/>
      <c r="G24" s="28"/>
      <c r="M24" s="174"/>
      <c r="W24" s="27"/>
    </row>
    <row r="25" spans="1:23" x14ac:dyDescent="0.25">
      <c r="C25" s="210" t="s">
        <v>23</v>
      </c>
      <c r="D25" s="210" t="s">
        <v>25</v>
      </c>
      <c r="E25" s="210" t="s">
        <v>27</v>
      </c>
      <c r="F25" s="210" t="s">
        <v>202</v>
      </c>
      <c r="G25" s="233" t="s">
        <v>203</v>
      </c>
      <c r="H25" s="299" t="s">
        <v>204</v>
      </c>
      <c r="I25" s="299" t="s">
        <v>213</v>
      </c>
      <c r="J25" s="299" t="s">
        <v>205</v>
      </c>
      <c r="K25" s="299" t="s">
        <v>206</v>
      </c>
      <c r="L25" s="233" t="s">
        <v>207</v>
      </c>
      <c r="M25" s="174"/>
      <c r="U25" s="27"/>
      <c r="V25" s="27"/>
      <c r="W25" s="27"/>
    </row>
    <row r="26" spans="1:23" ht="69" customHeight="1" x14ac:dyDescent="0.25">
      <c r="B26" s="296" t="s">
        <v>120</v>
      </c>
      <c r="C26" s="296" t="s">
        <v>168</v>
      </c>
      <c r="D26" s="295" t="s">
        <v>10</v>
      </c>
      <c r="E26" s="295" t="s">
        <v>15</v>
      </c>
      <c r="F26" s="295" t="s">
        <v>16</v>
      </c>
      <c r="G26" s="235" t="s">
        <v>283</v>
      </c>
      <c r="H26" s="352" t="s">
        <v>4</v>
      </c>
      <c r="I26" s="259" t="s">
        <v>5</v>
      </c>
      <c r="J26" s="259" t="s">
        <v>26</v>
      </c>
      <c r="K26" s="259" t="s">
        <v>12</v>
      </c>
      <c r="L26" s="298" t="s">
        <v>222</v>
      </c>
      <c r="M26" s="174"/>
      <c r="U26" s="27"/>
      <c r="V26" s="27"/>
      <c r="W26" s="27"/>
    </row>
    <row r="27" spans="1:23" x14ac:dyDescent="0.25">
      <c r="B27" s="299">
        <v>8</v>
      </c>
      <c r="C27" s="300">
        <f t="shared" ref="C27:C46" si="3">IF(L27&lt;&gt;0,VLOOKUP($D$9,Info_County_Code,2,FALSE),"")</f>
        <v>34</v>
      </c>
      <c r="D27" s="143" t="s">
        <v>802</v>
      </c>
      <c r="E27" s="143" t="s">
        <v>803</v>
      </c>
      <c r="F27" s="126" t="s">
        <v>155</v>
      </c>
      <c r="G27" s="125">
        <v>4275216.943</v>
      </c>
      <c r="H27" s="125"/>
      <c r="I27" s="125"/>
      <c r="J27" s="128"/>
      <c r="K27" s="125">
        <v>399327.87000000005</v>
      </c>
      <c r="L27" s="363">
        <f>SUM(G27:K27)</f>
        <v>4674544.8130000001</v>
      </c>
      <c r="M27" s="174"/>
      <c r="U27" s="27"/>
      <c r="V27" s="27"/>
      <c r="W27" s="27"/>
    </row>
    <row r="28" spans="1:23" x14ac:dyDescent="0.25">
      <c r="B28" s="299">
        <v>9</v>
      </c>
      <c r="C28" s="300" t="str">
        <f t="shared" si="3"/>
        <v/>
      </c>
      <c r="D28" s="143"/>
      <c r="E28" s="143"/>
      <c r="F28" s="126"/>
      <c r="G28" s="125"/>
      <c r="H28" s="125"/>
      <c r="I28" s="125"/>
      <c r="J28" s="128"/>
      <c r="K28" s="125"/>
      <c r="L28" s="363">
        <f t="shared" ref="L28:L46" si="4">SUM(G28:K28)</f>
        <v>0</v>
      </c>
      <c r="M28" s="174"/>
      <c r="U28" s="27"/>
      <c r="V28" s="27"/>
      <c r="W28" s="27"/>
    </row>
    <row r="29" spans="1:23" x14ac:dyDescent="0.25">
      <c r="B29" s="299">
        <v>10</v>
      </c>
      <c r="C29" s="300" t="str">
        <f t="shared" si="3"/>
        <v/>
      </c>
      <c r="D29" s="143"/>
      <c r="E29" s="143"/>
      <c r="F29" s="126"/>
      <c r="G29" s="125"/>
      <c r="H29" s="125"/>
      <c r="I29" s="125"/>
      <c r="J29" s="128"/>
      <c r="K29" s="125"/>
      <c r="L29" s="363">
        <f t="shared" si="4"/>
        <v>0</v>
      </c>
      <c r="M29" s="174"/>
      <c r="U29" s="27"/>
      <c r="V29" s="27"/>
      <c r="W29" s="27"/>
    </row>
    <row r="30" spans="1:23" x14ac:dyDescent="0.25">
      <c r="B30" s="299">
        <v>11</v>
      </c>
      <c r="C30" s="300" t="str">
        <f t="shared" si="3"/>
        <v/>
      </c>
      <c r="D30" s="143"/>
      <c r="E30" s="143"/>
      <c r="F30" s="126"/>
      <c r="G30" s="125"/>
      <c r="H30" s="125"/>
      <c r="I30" s="125"/>
      <c r="J30" s="128"/>
      <c r="K30" s="125"/>
      <c r="L30" s="363">
        <f t="shared" si="4"/>
        <v>0</v>
      </c>
      <c r="M30" s="174"/>
      <c r="U30" s="27"/>
      <c r="V30" s="27"/>
      <c r="W30" s="27"/>
    </row>
    <row r="31" spans="1:23" x14ac:dyDescent="0.25">
      <c r="B31" s="299">
        <v>12</v>
      </c>
      <c r="C31" s="300" t="str">
        <f t="shared" si="3"/>
        <v/>
      </c>
      <c r="D31" s="143"/>
      <c r="E31" s="143"/>
      <c r="F31" s="126"/>
      <c r="G31" s="125"/>
      <c r="H31" s="125"/>
      <c r="I31" s="125"/>
      <c r="J31" s="128"/>
      <c r="K31" s="125"/>
      <c r="L31" s="363">
        <f t="shared" si="4"/>
        <v>0</v>
      </c>
      <c r="M31" s="174"/>
      <c r="U31" s="27"/>
      <c r="V31" s="27"/>
      <c r="W31" s="27"/>
    </row>
    <row r="32" spans="1:23" x14ac:dyDescent="0.25">
      <c r="B32" s="299">
        <v>13</v>
      </c>
      <c r="C32" s="300" t="str">
        <f t="shared" si="3"/>
        <v/>
      </c>
      <c r="D32" s="143"/>
      <c r="E32" s="143"/>
      <c r="F32" s="126"/>
      <c r="G32" s="125"/>
      <c r="H32" s="125"/>
      <c r="I32" s="125"/>
      <c r="J32" s="128"/>
      <c r="K32" s="125"/>
      <c r="L32" s="363">
        <f t="shared" si="4"/>
        <v>0</v>
      </c>
      <c r="M32" s="174"/>
      <c r="U32" s="27"/>
      <c r="V32" s="27"/>
      <c r="W32" s="27"/>
    </row>
    <row r="33" spans="2:23" x14ac:dyDescent="0.25">
      <c r="B33" s="299">
        <v>14</v>
      </c>
      <c r="C33" s="300" t="str">
        <f t="shared" si="3"/>
        <v/>
      </c>
      <c r="D33" s="143"/>
      <c r="E33" s="143"/>
      <c r="F33" s="126"/>
      <c r="G33" s="125"/>
      <c r="H33" s="125"/>
      <c r="I33" s="125"/>
      <c r="J33" s="128"/>
      <c r="K33" s="125"/>
      <c r="L33" s="363">
        <f t="shared" si="4"/>
        <v>0</v>
      </c>
      <c r="M33" s="174"/>
      <c r="U33" s="27"/>
      <c r="V33" s="27"/>
      <c r="W33" s="27"/>
    </row>
    <row r="34" spans="2:23" x14ac:dyDescent="0.25">
      <c r="B34" s="299">
        <v>15</v>
      </c>
      <c r="C34" s="300" t="str">
        <f t="shared" si="3"/>
        <v/>
      </c>
      <c r="D34" s="143"/>
      <c r="E34" s="143"/>
      <c r="F34" s="126"/>
      <c r="G34" s="125"/>
      <c r="H34" s="125"/>
      <c r="I34" s="125"/>
      <c r="J34" s="128"/>
      <c r="K34" s="125"/>
      <c r="L34" s="363">
        <f t="shared" si="4"/>
        <v>0</v>
      </c>
      <c r="M34" s="174"/>
      <c r="U34" s="27"/>
      <c r="V34" s="27"/>
      <c r="W34" s="27"/>
    </row>
    <row r="35" spans="2:23" x14ac:dyDescent="0.25">
      <c r="B35" s="299">
        <v>16</v>
      </c>
      <c r="C35" s="300" t="str">
        <f t="shared" si="3"/>
        <v/>
      </c>
      <c r="D35" s="143"/>
      <c r="E35" s="143"/>
      <c r="F35" s="126"/>
      <c r="G35" s="125"/>
      <c r="H35" s="125"/>
      <c r="I35" s="125"/>
      <c r="J35" s="128"/>
      <c r="K35" s="125"/>
      <c r="L35" s="363">
        <f t="shared" si="4"/>
        <v>0</v>
      </c>
      <c r="M35" s="174"/>
      <c r="U35" s="27"/>
      <c r="V35" s="27"/>
      <c r="W35" s="27"/>
    </row>
    <row r="36" spans="2:23" x14ac:dyDescent="0.25">
      <c r="B36" s="299">
        <v>17</v>
      </c>
      <c r="C36" s="300" t="str">
        <f t="shared" si="3"/>
        <v/>
      </c>
      <c r="D36" s="143"/>
      <c r="E36" s="143"/>
      <c r="F36" s="126"/>
      <c r="G36" s="125"/>
      <c r="H36" s="125"/>
      <c r="I36" s="125"/>
      <c r="J36" s="128"/>
      <c r="K36" s="125"/>
      <c r="L36" s="363">
        <f t="shared" si="4"/>
        <v>0</v>
      </c>
      <c r="M36" s="174"/>
      <c r="U36" s="27"/>
      <c r="V36" s="27"/>
      <c r="W36" s="27"/>
    </row>
    <row r="37" spans="2:23" x14ac:dyDescent="0.25">
      <c r="B37" s="299">
        <v>18</v>
      </c>
      <c r="C37" s="300" t="str">
        <f t="shared" si="3"/>
        <v/>
      </c>
      <c r="D37" s="143"/>
      <c r="E37" s="143"/>
      <c r="F37" s="126"/>
      <c r="G37" s="125"/>
      <c r="H37" s="125"/>
      <c r="I37" s="125"/>
      <c r="J37" s="128"/>
      <c r="K37" s="125"/>
      <c r="L37" s="363">
        <f t="shared" si="4"/>
        <v>0</v>
      </c>
      <c r="M37" s="174"/>
      <c r="U37" s="27"/>
      <c r="V37" s="27"/>
      <c r="W37" s="27"/>
    </row>
    <row r="38" spans="2:23" x14ac:dyDescent="0.25">
      <c r="B38" s="299">
        <v>19</v>
      </c>
      <c r="C38" s="300" t="str">
        <f t="shared" si="3"/>
        <v/>
      </c>
      <c r="D38" s="143"/>
      <c r="E38" s="143"/>
      <c r="F38" s="126"/>
      <c r="G38" s="125"/>
      <c r="H38" s="125"/>
      <c r="I38" s="125"/>
      <c r="J38" s="128"/>
      <c r="K38" s="125"/>
      <c r="L38" s="363">
        <f t="shared" si="4"/>
        <v>0</v>
      </c>
      <c r="M38" s="174"/>
      <c r="U38" s="27"/>
      <c r="V38" s="27"/>
      <c r="W38" s="27"/>
    </row>
    <row r="39" spans="2:23" x14ac:dyDescent="0.25">
      <c r="B39" s="299">
        <v>20</v>
      </c>
      <c r="C39" s="300" t="str">
        <f t="shared" si="3"/>
        <v/>
      </c>
      <c r="D39" s="143"/>
      <c r="E39" s="143"/>
      <c r="F39" s="126"/>
      <c r="G39" s="125"/>
      <c r="H39" s="125"/>
      <c r="I39" s="125"/>
      <c r="J39" s="128"/>
      <c r="K39" s="125"/>
      <c r="L39" s="363">
        <f t="shared" si="4"/>
        <v>0</v>
      </c>
      <c r="M39" s="174"/>
      <c r="U39" s="27"/>
      <c r="V39" s="27"/>
      <c r="W39" s="27"/>
    </row>
    <row r="40" spans="2:23" x14ac:dyDescent="0.25">
      <c r="B40" s="299">
        <v>21</v>
      </c>
      <c r="C40" s="300" t="str">
        <f t="shared" si="3"/>
        <v/>
      </c>
      <c r="D40" s="143"/>
      <c r="E40" s="143"/>
      <c r="F40" s="126"/>
      <c r="G40" s="125"/>
      <c r="H40" s="125"/>
      <c r="I40" s="125"/>
      <c r="J40" s="128"/>
      <c r="K40" s="125"/>
      <c r="L40" s="363">
        <f t="shared" si="4"/>
        <v>0</v>
      </c>
      <c r="M40" s="174"/>
      <c r="U40" s="27"/>
      <c r="V40" s="27"/>
      <c r="W40" s="27"/>
    </row>
    <row r="41" spans="2:23" x14ac:dyDescent="0.25">
      <c r="B41" s="299">
        <v>22</v>
      </c>
      <c r="C41" s="300" t="str">
        <f t="shared" si="3"/>
        <v/>
      </c>
      <c r="D41" s="143"/>
      <c r="E41" s="143"/>
      <c r="F41" s="126"/>
      <c r="G41" s="125"/>
      <c r="H41" s="125"/>
      <c r="I41" s="125"/>
      <c r="J41" s="128"/>
      <c r="K41" s="125"/>
      <c r="L41" s="363">
        <f t="shared" si="4"/>
        <v>0</v>
      </c>
      <c r="M41" s="174"/>
      <c r="U41" s="27"/>
      <c r="V41" s="27"/>
      <c r="W41" s="27"/>
    </row>
    <row r="42" spans="2:23" x14ac:dyDescent="0.25">
      <c r="B42" s="299">
        <v>23</v>
      </c>
      <c r="C42" s="300" t="str">
        <f t="shared" si="3"/>
        <v/>
      </c>
      <c r="D42" s="143"/>
      <c r="E42" s="143"/>
      <c r="F42" s="126"/>
      <c r="G42" s="125"/>
      <c r="H42" s="125"/>
      <c r="I42" s="125"/>
      <c r="J42" s="128"/>
      <c r="K42" s="125"/>
      <c r="L42" s="363">
        <f t="shared" si="4"/>
        <v>0</v>
      </c>
      <c r="M42" s="174"/>
      <c r="U42" s="27"/>
      <c r="V42" s="27"/>
      <c r="W42" s="27"/>
    </row>
    <row r="43" spans="2:23" x14ac:dyDescent="0.25">
      <c r="B43" s="299">
        <v>24</v>
      </c>
      <c r="C43" s="300" t="str">
        <f t="shared" si="3"/>
        <v/>
      </c>
      <c r="D43" s="143"/>
      <c r="E43" s="143"/>
      <c r="F43" s="126"/>
      <c r="G43" s="125"/>
      <c r="H43" s="125"/>
      <c r="I43" s="125"/>
      <c r="J43" s="128"/>
      <c r="K43" s="125"/>
      <c r="L43" s="363">
        <f t="shared" si="4"/>
        <v>0</v>
      </c>
      <c r="M43" s="174"/>
      <c r="U43" s="27"/>
      <c r="V43" s="27"/>
      <c r="W43" s="27"/>
    </row>
    <row r="44" spans="2:23" x14ac:dyDescent="0.25">
      <c r="B44" s="299">
        <v>25</v>
      </c>
      <c r="C44" s="300" t="str">
        <f t="shared" si="3"/>
        <v/>
      </c>
      <c r="D44" s="143"/>
      <c r="E44" s="143"/>
      <c r="F44" s="126"/>
      <c r="G44" s="125"/>
      <c r="H44" s="125"/>
      <c r="I44" s="125"/>
      <c r="J44" s="128"/>
      <c r="K44" s="125"/>
      <c r="L44" s="363">
        <f t="shared" si="4"/>
        <v>0</v>
      </c>
      <c r="M44" s="174"/>
      <c r="U44" s="27"/>
      <c r="V44" s="27"/>
      <c r="W44" s="27"/>
    </row>
    <row r="45" spans="2:23" x14ac:dyDescent="0.25">
      <c r="B45" s="299">
        <v>26</v>
      </c>
      <c r="C45" s="300" t="str">
        <f t="shared" si="3"/>
        <v/>
      </c>
      <c r="D45" s="143"/>
      <c r="E45" s="143"/>
      <c r="F45" s="126"/>
      <c r="G45" s="125"/>
      <c r="H45" s="125"/>
      <c r="I45" s="125"/>
      <c r="J45" s="128"/>
      <c r="K45" s="125"/>
      <c r="L45" s="363">
        <f t="shared" si="4"/>
        <v>0</v>
      </c>
      <c r="M45" s="174"/>
      <c r="U45" s="27"/>
      <c r="V45" s="27"/>
      <c r="W45" s="27"/>
    </row>
    <row r="46" spans="2:23" x14ac:dyDescent="0.25">
      <c r="B46" s="299">
        <v>27</v>
      </c>
      <c r="C46" s="300" t="str">
        <f t="shared" si="3"/>
        <v/>
      </c>
      <c r="D46" s="143"/>
      <c r="E46" s="143"/>
      <c r="F46" s="126"/>
      <c r="G46" s="125"/>
      <c r="H46" s="125"/>
      <c r="I46" s="125"/>
      <c r="J46" s="128"/>
      <c r="K46" s="125"/>
      <c r="L46" s="363">
        <f t="shared" si="4"/>
        <v>0</v>
      </c>
      <c r="M46" s="174"/>
      <c r="U46" s="27"/>
      <c r="V46" s="27"/>
      <c r="W46" s="27"/>
    </row>
    <row r="47" spans="2:23" hidden="1" x14ac:dyDescent="0.25"/>
    <row r="48" spans="2:23" hidden="1" x14ac:dyDescent="0.25"/>
    <row r="49" hidden="1" x14ac:dyDescent="0.25"/>
    <row r="50" hidden="1" x14ac:dyDescent="0.25"/>
    <row r="51" hidden="1" x14ac:dyDescent="0.25"/>
    <row r="52" hidden="1" x14ac:dyDescent="0.25"/>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xWindow="965" yWindow="907"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6" sqref="A16"/>
    </sheetView>
  </sheetViews>
  <sheetFormatPr defaultColWidth="0" defaultRowHeight="15" zeroHeight="1" x14ac:dyDescent="0.25"/>
  <cols>
    <col min="1" max="1" width="128.140625" style="172" customWidth="1"/>
    <col min="2" max="2" width="9.140625" style="172" hidden="1" customWidth="1"/>
    <col min="3" max="16384" width="9.140625" style="172" hidden="1"/>
  </cols>
  <sheetData>
    <row r="1" spans="1:1" ht="19.5" customHeight="1" x14ac:dyDescent="0.25">
      <c r="A1" s="382" t="s">
        <v>773</v>
      </c>
    </row>
    <row r="2" spans="1:1" ht="15.75" x14ac:dyDescent="0.25">
      <c r="A2" s="384" t="s">
        <v>313</v>
      </c>
    </row>
    <row r="3" spans="1:1" ht="15.75" x14ac:dyDescent="0.25">
      <c r="A3" s="384" t="s">
        <v>312</v>
      </c>
    </row>
    <row r="4" spans="1:1" ht="15.75" x14ac:dyDescent="0.25">
      <c r="A4" s="384" t="s">
        <v>644</v>
      </c>
    </row>
    <row r="5" spans="1:1" ht="15.75" x14ac:dyDescent="0.25">
      <c r="A5" s="384" t="s">
        <v>645</v>
      </c>
    </row>
    <row r="6" spans="1:1" ht="15.75" x14ac:dyDescent="0.25">
      <c r="A6" s="384" t="s">
        <v>646</v>
      </c>
    </row>
    <row r="7" spans="1:1" ht="15.75" x14ac:dyDescent="0.25">
      <c r="A7" s="384" t="s">
        <v>738</v>
      </c>
    </row>
    <row r="8" spans="1:1" ht="45.75" x14ac:dyDescent="0.25">
      <c r="A8" s="384" t="s">
        <v>647</v>
      </c>
    </row>
    <row r="9" spans="1:1" ht="15.75" x14ac:dyDescent="0.25">
      <c r="A9" s="384" t="s">
        <v>429</v>
      </c>
    </row>
    <row r="10" spans="1:1" ht="15.75" x14ac:dyDescent="0.25">
      <c r="A10" s="384" t="s">
        <v>648</v>
      </c>
    </row>
    <row r="11" spans="1:1" ht="15.75" x14ac:dyDescent="0.25">
      <c r="A11" s="384" t="s">
        <v>649</v>
      </c>
    </row>
    <row r="12" spans="1:1" ht="15.75" x14ac:dyDescent="0.25">
      <c r="A12" s="384" t="s">
        <v>650</v>
      </c>
    </row>
    <row r="13" spans="1:1" ht="15.75" x14ac:dyDescent="0.25">
      <c r="A13" s="384" t="s">
        <v>755</v>
      </c>
    </row>
    <row r="14" spans="1:1" ht="15.75" x14ac:dyDescent="0.25">
      <c r="A14" s="384" t="s">
        <v>651</v>
      </c>
    </row>
    <row r="15" spans="1:1" ht="15.75" x14ac:dyDescent="0.25">
      <c r="A15" s="384" t="s">
        <v>424</v>
      </c>
    </row>
    <row r="16" spans="1:1" ht="135.75" x14ac:dyDescent="0.25">
      <c r="A16" s="384" t="s">
        <v>652</v>
      </c>
    </row>
    <row r="17" spans="1:1" ht="15.75" x14ac:dyDescent="0.25">
      <c r="A17" s="384" t="s">
        <v>653</v>
      </c>
    </row>
    <row r="18" spans="1:1" ht="15.75" x14ac:dyDescent="0.25">
      <c r="A18" s="384" t="s">
        <v>654</v>
      </c>
    </row>
    <row r="19" spans="1:1" ht="15.75" x14ac:dyDescent="0.25">
      <c r="A19" s="384" t="s">
        <v>756</v>
      </c>
    </row>
    <row r="20" spans="1:1" ht="15.75" x14ac:dyDescent="0.25">
      <c r="A20" s="384" t="s">
        <v>655</v>
      </c>
    </row>
    <row r="21" spans="1:1" ht="15.75" x14ac:dyDescent="0.25">
      <c r="A21" s="384" t="s">
        <v>450</v>
      </c>
    </row>
    <row r="22" spans="1:1" ht="30.75" x14ac:dyDescent="0.25">
      <c r="A22" s="384" t="s">
        <v>656</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657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15.75" x14ac:dyDescent="0.25">
      <c r="A34" s="384" t="s">
        <v>658</v>
      </c>
    </row>
    <row r="35" spans="1:1" ht="15.75" x14ac:dyDescent="0.25">
      <c r="A35" s="384" t="s">
        <v>659</v>
      </c>
    </row>
    <row r="36" spans="1:1" ht="15.75" x14ac:dyDescent="0.25">
      <c r="A36" s="384" t="s">
        <v>660</v>
      </c>
    </row>
    <row r="37" spans="1:1" ht="15.75" x14ac:dyDescent="0.25">
      <c r="A37" s="384" t="s">
        <v>661</v>
      </c>
    </row>
    <row r="38" spans="1:1" ht="15.75" x14ac:dyDescent="0.25">
      <c r="A38" s="384" t="s">
        <v>662</v>
      </c>
    </row>
    <row r="39" spans="1:1" ht="15.75" x14ac:dyDescent="0.25">
      <c r="A39" s="384" t="s">
        <v>595</v>
      </c>
    </row>
    <row r="40" spans="1:1" ht="15.75" x14ac:dyDescent="0.25">
      <c r="A40" s="384" t="s">
        <v>596</v>
      </c>
    </row>
    <row r="41" spans="1:1" ht="15.75" x14ac:dyDescent="0.25">
      <c r="A41" s="384" t="s">
        <v>597</v>
      </c>
    </row>
    <row r="42" spans="1:1" ht="15.75" x14ac:dyDescent="0.25">
      <c r="A42" s="384" t="s">
        <v>598</v>
      </c>
    </row>
    <row r="43" spans="1:1" ht="15.75" x14ac:dyDescent="0.25">
      <c r="A43" s="384" t="s">
        <v>599</v>
      </c>
    </row>
    <row r="44" spans="1:1" ht="15.75" x14ac:dyDescent="0.25">
      <c r="A44" s="384" t="s">
        <v>600</v>
      </c>
    </row>
    <row r="45" spans="1:1" ht="15.75" x14ac:dyDescent="0.25">
      <c r="A45" s="384" t="s">
        <v>601</v>
      </c>
    </row>
    <row r="46" spans="1:1" ht="45.75" x14ac:dyDescent="0.25">
      <c r="A46" s="384" t="s">
        <v>663</v>
      </c>
    </row>
    <row r="47" spans="1:1" ht="61.5" customHeight="1" x14ac:dyDescent="0.25">
      <c r="A47" s="384" t="s">
        <v>664</v>
      </c>
    </row>
    <row r="48" spans="1:1" ht="78" customHeight="1" x14ac:dyDescent="0.25">
      <c r="A48" s="384" t="s">
        <v>665</v>
      </c>
    </row>
    <row r="49" spans="1:1" x14ac:dyDescent="0.25">
      <c r="A49" s="400" t="s">
        <v>666</v>
      </c>
    </row>
    <row r="50" spans="1:1" ht="30.75" x14ac:dyDescent="0.25">
      <c r="A50" s="384" t="s">
        <v>667</v>
      </c>
    </row>
    <row r="51" spans="1:1" ht="30.75" x14ac:dyDescent="0.25">
      <c r="A51" s="384" t="s">
        <v>668</v>
      </c>
    </row>
    <row r="52" spans="1:1" ht="30.75" x14ac:dyDescent="0.25">
      <c r="A52" s="384" t="s">
        <v>669</v>
      </c>
    </row>
    <row r="53" spans="1:1" ht="30.75" x14ac:dyDescent="0.25">
      <c r="A53" s="384" t="s">
        <v>670</v>
      </c>
    </row>
    <row r="54" spans="1:1" ht="30.75" x14ac:dyDescent="0.25">
      <c r="A54" s="384" t="s">
        <v>671</v>
      </c>
    </row>
    <row r="55" spans="1:1" ht="15.75" x14ac:dyDescent="0.25">
      <c r="A55" s="384" t="s">
        <v>672</v>
      </c>
    </row>
    <row r="56" spans="1:1" ht="15.75" hidden="1" x14ac:dyDescent="0.25">
      <c r="A56" s="173"/>
    </row>
    <row r="57" spans="1:1" ht="15.75" hidden="1" x14ac:dyDescent="0.25">
      <c r="A57" s="173"/>
    </row>
    <row r="58" spans="1:1" ht="15.75" hidden="1" x14ac:dyDescent="0.25">
      <c r="A58" s="173"/>
    </row>
    <row r="59" spans="1:1" ht="15.75" hidden="1" x14ac:dyDescent="0.25">
      <c r="A59" s="173"/>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5"/>
  <sheetViews>
    <sheetView showGridLines="0" zoomScale="85" zoomScaleNormal="85" workbookViewId="0">
      <selection activeCell="G20" sqref="G20"/>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1" customWidth="1"/>
    <col min="6" max="6" width="20.140625" style="401" customWidth="1"/>
    <col min="7" max="7" width="30" style="401" customWidth="1"/>
    <col min="8" max="8" width="54.28515625" style="27" customWidth="1"/>
    <col min="9" max="13" width="11.7109375" style="27" hidden="1" customWidth="1"/>
    <col min="14" max="16384" width="9.140625" style="27" hidden="1"/>
  </cols>
  <sheetData>
    <row r="1" spans="1:11" s="25" customFormat="1" x14ac:dyDescent="0.2">
      <c r="A1" s="376" t="s">
        <v>780</v>
      </c>
      <c r="B1" s="377" t="s">
        <v>277</v>
      </c>
      <c r="C1" s="27"/>
      <c r="D1" s="27"/>
      <c r="E1" s="27"/>
      <c r="F1" s="169"/>
      <c r="H1" s="379" t="s">
        <v>275</v>
      </c>
      <c r="J1" s="27"/>
      <c r="K1" s="27"/>
    </row>
    <row r="2" spans="1:11" s="25" customFormat="1" ht="15.75" thickBot="1" x14ac:dyDescent="0.25">
      <c r="B2" s="378" t="s">
        <v>276</v>
      </c>
      <c r="C2" s="199"/>
      <c r="D2" s="199"/>
      <c r="E2" s="199"/>
      <c r="F2" s="200"/>
      <c r="G2" s="199"/>
      <c r="H2" s="200"/>
      <c r="J2" s="27"/>
      <c r="K2" s="27"/>
    </row>
    <row r="3" spans="1:11" x14ac:dyDescent="0.2">
      <c r="B3" s="14"/>
      <c r="C3" s="14"/>
      <c r="E3" s="27"/>
      <c r="F3" s="27"/>
      <c r="G3" s="27"/>
    </row>
    <row r="4" spans="1:11" s="121" customFormat="1" x14ac:dyDescent="0.2">
      <c r="B4" s="380" t="s">
        <v>746</v>
      </c>
    </row>
    <row r="5" spans="1:11" ht="18" x14ac:dyDescent="0.2">
      <c r="B5" s="381" t="str">
        <f>'1. Information'!B5</f>
        <v>Annual Mental Health Services Act (MHSA) Revenue and Expenditure Report</v>
      </c>
      <c r="C5" s="1"/>
      <c r="D5" s="1"/>
      <c r="E5" s="1"/>
      <c r="F5" s="1"/>
      <c r="G5" s="1"/>
    </row>
    <row r="6" spans="1:11" ht="18" x14ac:dyDescent="0.2">
      <c r="B6" s="381" t="str">
        <f>'1. Information'!B6</f>
        <v>Fiscal Year: 2021-2022</v>
      </c>
      <c r="C6" s="1"/>
      <c r="D6" s="1"/>
      <c r="E6" s="1"/>
      <c r="F6" s="1"/>
      <c r="G6" s="1"/>
    </row>
    <row r="7" spans="1:11" ht="18" x14ac:dyDescent="0.2">
      <c r="B7" s="407" t="s">
        <v>299</v>
      </c>
      <c r="C7" s="9"/>
      <c r="D7" s="9"/>
      <c r="E7" s="9"/>
      <c r="F7" s="9"/>
      <c r="G7" s="9"/>
    </row>
    <row r="8" spans="1:11" ht="15.75" x14ac:dyDescent="0.2">
      <c r="C8" s="24"/>
      <c r="D8" s="24"/>
      <c r="E8" s="24"/>
      <c r="F8" s="24"/>
      <c r="G8" s="24"/>
    </row>
    <row r="9" spans="1:11" ht="15.75" x14ac:dyDescent="0.25">
      <c r="B9" s="162" t="s">
        <v>0</v>
      </c>
      <c r="C9" s="162"/>
      <c r="D9" s="183" t="str">
        <f>IF(ISBLANK('1. Information'!D11),"",'1. Information'!D11)</f>
        <v>Sacramento</v>
      </c>
      <c r="E9" s="2"/>
      <c r="F9" s="364" t="s">
        <v>156</v>
      </c>
      <c r="G9" s="263">
        <f>IF(ISBLANK('1. Information'!D9),"",'1. Information'!D9)</f>
        <v>44951</v>
      </c>
    </row>
    <row r="10" spans="1:11" ht="15.75" x14ac:dyDescent="0.25">
      <c r="B10" s="3"/>
      <c r="C10" s="3"/>
      <c r="D10" s="3"/>
      <c r="E10" s="3"/>
      <c r="F10" s="2"/>
      <c r="G10" s="20"/>
      <c r="H10" s="29"/>
    </row>
    <row r="11" spans="1:11" ht="18.75" thickBot="1" x14ac:dyDescent="0.3">
      <c r="B11" s="227" t="s">
        <v>214</v>
      </c>
      <c r="C11" s="228"/>
      <c r="D11" s="228"/>
      <c r="E11" s="228"/>
      <c r="F11" s="230"/>
      <c r="G11" s="365"/>
      <c r="H11" s="266"/>
    </row>
    <row r="12" spans="1:11" ht="16.5" thickTop="1" x14ac:dyDescent="0.25">
      <c r="B12" s="3"/>
      <c r="C12" s="3"/>
      <c r="D12" s="3"/>
      <c r="E12" s="3"/>
      <c r="F12" s="2"/>
      <c r="G12" s="20"/>
      <c r="H12" s="29"/>
    </row>
    <row r="13" spans="1:11" x14ac:dyDescent="0.2">
      <c r="B13" s="401"/>
      <c r="C13" s="366" t="s">
        <v>23</v>
      </c>
      <c r="D13" s="366" t="s">
        <v>25</v>
      </c>
      <c r="E13" s="366" t="s">
        <v>27</v>
      </c>
      <c r="F13" s="366" t="s">
        <v>202</v>
      </c>
      <c r="G13" s="366" t="s">
        <v>203</v>
      </c>
      <c r="H13" s="367" t="s">
        <v>204</v>
      </c>
    </row>
    <row r="14" spans="1:11" ht="31.5" x14ac:dyDescent="0.2">
      <c r="B14" s="293" t="s">
        <v>120</v>
      </c>
      <c r="C14" s="296" t="s">
        <v>168</v>
      </c>
      <c r="D14" s="295" t="s">
        <v>673</v>
      </c>
      <c r="E14" s="295" t="s">
        <v>674</v>
      </c>
      <c r="F14" s="295" t="s">
        <v>300</v>
      </c>
      <c r="G14" s="295" t="s">
        <v>104</v>
      </c>
      <c r="H14" s="295" t="s">
        <v>105</v>
      </c>
    </row>
    <row r="15" spans="1:11" x14ac:dyDescent="0.2">
      <c r="B15" s="299">
        <v>1</v>
      </c>
      <c r="C15" s="300">
        <f t="shared" ref="C15:C44" si="0">IF(G15&lt;&gt;0,VLOOKUP($D$9,Info_County_Code,2,FALSE),"")</f>
        <v>34</v>
      </c>
      <c r="D15" s="138" t="s">
        <v>29</v>
      </c>
      <c r="E15" s="138" t="s">
        <v>804</v>
      </c>
      <c r="F15" s="149" t="s">
        <v>805</v>
      </c>
      <c r="G15" s="131">
        <v>7012.18</v>
      </c>
      <c r="H15" s="133" t="s">
        <v>806</v>
      </c>
    </row>
    <row r="16" spans="1:11" x14ac:dyDescent="0.2">
      <c r="B16" s="299">
        <v>2</v>
      </c>
      <c r="C16" s="300" t="str">
        <f t="shared" si="0"/>
        <v/>
      </c>
      <c r="D16" s="40"/>
      <c r="E16" s="40"/>
      <c r="F16" s="149"/>
      <c r="G16" s="131"/>
      <c r="H16" s="133"/>
    </row>
    <row r="17" spans="2:8" x14ac:dyDescent="0.2">
      <c r="B17" s="299">
        <v>3</v>
      </c>
      <c r="C17" s="300" t="str">
        <f t="shared" si="0"/>
        <v/>
      </c>
      <c r="D17" s="40"/>
      <c r="E17" s="40"/>
      <c r="F17" s="149"/>
      <c r="G17" s="131"/>
      <c r="H17" s="133"/>
    </row>
    <row r="18" spans="2:8" x14ac:dyDescent="0.2">
      <c r="B18" s="299">
        <v>4</v>
      </c>
      <c r="C18" s="300" t="str">
        <f t="shared" si="0"/>
        <v/>
      </c>
      <c r="D18" s="40"/>
      <c r="E18" s="40"/>
      <c r="F18" s="149"/>
      <c r="G18" s="131"/>
      <c r="H18" s="133"/>
    </row>
    <row r="19" spans="2:8" x14ac:dyDescent="0.2">
      <c r="B19" s="299">
        <v>5</v>
      </c>
      <c r="C19" s="300" t="str">
        <f t="shared" si="0"/>
        <v/>
      </c>
      <c r="D19" s="40"/>
      <c r="E19" s="40"/>
      <c r="F19" s="149"/>
      <c r="G19" s="131"/>
      <c r="H19" s="133"/>
    </row>
    <row r="20" spans="2:8" x14ac:dyDescent="0.2">
      <c r="B20" s="299">
        <v>6</v>
      </c>
      <c r="C20" s="300" t="str">
        <f t="shared" si="0"/>
        <v/>
      </c>
      <c r="D20" s="40"/>
      <c r="E20" s="40"/>
      <c r="F20" s="149"/>
      <c r="G20" s="131"/>
      <c r="H20" s="133"/>
    </row>
    <row r="21" spans="2:8" x14ac:dyDescent="0.2">
      <c r="B21" s="299">
        <v>7</v>
      </c>
      <c r="C21" s="300" t="str">
        <f t="shared" si="0"/>
        <v/>
      </c>
      <c r="D21" s="40"/>
      <c r="E21" s="40"/>
      <c r="F21" s="149"/>
      <c r="G21" s="131"/>
      <c r="H21" s="133"/>
    </row>
    <row r="22" spans="2:8" x14ac:dyDescent="0.2">
      <c r="B22" s="299">
        <v>8</v>
      </c>
      <c r="C22" s="300" t="str">
        <f t="shared" si="0"/>
        <v/>
      </c>
      <c r="D22" s="40"/>
      <c r="E22" s="40"/>
      <c r="F22" s="149"/>
      <c r="G22" s="131"/>
      <c r="H22" s="133"/>
    </row>
    <row r="23" spans="2:8" x14ac:dyDescent="0.2">
      <c r="B23" s="299">
        <v>9</v>
      </c>
      <c r="C23" s="300" t="str">
        <f t="shared" si="0"/>
        <v/>
      </c>
      <c r="D23" s="40"/>
      <c r="E23" s="40"/>
      <c r="F23" s="149"/>
      <c r="G23" s="131"/>
      <c r="H23" s="133"/>
    </row>
    <row r="24" spans="2:8" x14ac:dyDescent="0.2">
      <c r="B24" s="299">
        <v>10</v>
      </c>
      <c r="C24" s="300" t="str">
        <f t="shared" si="0"/>
        <v/>
      </c>
      <c r="D24" s="40"/>
      <c r="E24" s="40"/>
      <c r="F24" s="149"/>
      <c r="G24" s="131"/>
      <c r="H24" s="133"/>
    </row>
    <row r="25" spans="2:8" x14ac:dyDescent="0.2">
      <c r="B25" s="299">
        <v>11</v>
      </c>
      <c r="C25" s="300" t="str">
        <f t="shared" si="0"/>
        <v/>
      </c>
      <c r="D25" s="40"/>
      <c r="E25" s="40"/>
      <c r="F25" s="149"/>
      <c r="G25" s="131"/>
      <c r="H25" s="133"/>
    </row>
    <row r="26" spans="2:8" x14ac:dyDescent="0.2">
      <c r="B26" s="299">
        <v>12</v>
      </c>
      <c r="C26" s="300" t="str">
        <f t="shared" si="0"/>
        <v/>
      </c>
      <c r="D26" s="40"/>
      <c r="E26" s="40"/>
      <c r="F26" s="149"/>
      <c r="G26" s="131"/>
      <c r="H26" s="133"/>
    </row>
    <row r="27" spans="2:8" x14ac:dyDescent="0.2">
      <c r="B27" s="299">
        <v>13</v>
      </c>
      <c r="C27" s="300" t="str">
        <f t="shared" si="0"/>
        <v/>
      </c>
      <c r="D27" s="40"/>
      <c r="E27" s="40"/>
      <c r="F27" s="149"/>
      <c r="G27" s="131"/>
      <c r="H27" s="133"/>
    </row>
    <row r="28" spans="2:8" x14ac:dyDescent="0.2">
      <c r="B28" s="299">
        <v>14</v>
      </c>
      <c r="C28" s="300" t="str">
        <f t="shared" si="0"/>
        <v/>
      </c>
      <c r="D28" s="40"/>
      <c r="E28" s="40"/>
      <c r="F28" s="149"/>
      <c r="G28" s="131"/>
      <c r="H28" s="133"/>
    </row>
    <row r="29" spans="2:8" x14ac:dyDescent="0.2">
      <c r="B29" s="299">
        <v>15</v>
      </c>
      <c r="C29" s="300" t="str">
        <f t="shared" si="0"/>
        <v/>
      </c>
      <c r="D29" s="40"/>
      <c r="E29" s="40"/>
      <c r="F29" s="149"/>
      <c r="G29" s="131"/>
      <c r="H29" s="133"/>
    </row>
    <row r="30" spans="2:8" x14ac:dyDescent="0.2">
      <c r="B30" s="299">
        <v>16</v>
      </c>
      <c r="C30" s="300" t="str">
        <f t="shared" si="0"/>
        <v/>
      </c>
      <c r="D30" s="40"/>
      <c r="E30" s="40"/>
      <c r="F30" s="149"/>
      <c r="G30" s="131"/>
      <c r="H30" s="133"/>
    </row>
    <row r="31" spans="2:8" x14ac:dyDescent="0.2">
      <c r="B31" s="299">
        <v>17</v>
      </c>
      <c r="C31" s="300" t="str">
        <f t="shared" si="0"/>
        <v/>
      </c>
      <c r="D31" s="40"/>
      <c r="E31" s="40"/>
      <c r="F31" s="149"/>
      <c r="G31" s="131"/>
      <c r="H31" s="133"/>
    </row>
    <row r="32" spans="2:8" x14ac:dyDescent="0.2">
      <c r="B32" s="299">
        <v>18</v>
      </c>
      <c r="C32" s="300" t="str">
        <f t="shared" si="0"/>
        <v/>
      </c>
      <c r="D32" s="40"/>
      <c r="E32" s="40"/>
      <c r="F32" s="149"/>
      <c r="G32" s="131"/>
      <c r="H32" s="133"/>
    </row>
    <row r="33" spans="2:8" x14ac:dyDescent="0.2">
      <c r="B33" s="299">
        <v>19</v>
      </c>
      <c r="C33" s="300" t="str">
        <f t="shared" si="0"/>
        <v/>
      </c>
      <c r="D33" s="40"/>
      <c r="E33" s="40"/>
      <c r="F33" s="149"/>
      <c r="G33" s="131"/>
      <c r="H33" s="133"/>
    </row>
    <row r="34" spans="2:8" x14ac:dyDescent="0.2">
      <c r="B34" s="299">
        <v>20</v>
      </c>
      <c r="C34" s="300" t="str">
        <f t="shared" si="0"/>
        <v/>
      </c>
      <c r="D34" s="40"/>
      <c r="E34" s="40"/>
      <c r="F34" s="149"/>
      <c r="G34" s="131"/>
      <c r="H34" s="133"/>
    </row>
    <row r="35" spans="2:8" x14ac:dyDescent="0.2">
      <c r="B35" s="299">
        <v>21</v>
      </c>
      <c r="C35" s="300" t="str">
        <f t="shared" si="0"/>
        <v/>
      </c>
      <c r="D35" s="40"/>
      <c r="E35" s="40"/>
      <c r="F35" s="149"/>
      <c r="G35" s="131"/>
      <c r="H35" s="133"/>
    </row>
    <row r="36" spans="2:8" x14ac:dyDescent="0.2">
      <c r="B36" s="299">
        <v>22</v>
      </c>
      <c r="C36" s="300" t="str">
        <f t="shared" si="0"/>
        <v/>
      </c>
      <c r="D36" s="40"/>
      <c r="E36" s="40"/>
      <c r="F36" s="149"/>
      <c r="G36" s="131"/>
      <c r="H36" s="133"/>
    </row>
    <row r="37" spans="2:8" x14ac:dyDescent="0.2">
      <c r="B37" s="299">
        <v>23</v>
      </c>
      <c r="C37" s="300" t="str">
        <f t="shared" si="0"/>
        <v/>
      </c>
      <c r="D37" s="40"/>
      <c r="E37" s="40"/>
      <c r="F37" s="149"/>
      <c r="G37" s="131"/>
      <c r="H37" s="133"/>
    </row>
    <row r="38" spans="2:8" x14ac:dyDescent="0.2">
      <c r="B38" s="299">
        <v>24</v>
      </c>
      <c r="C38" s="300" t="str">
        <f t="shared" si="0"/>
        <v/>
      </c>
      <c r="D38" s="40"/>
      <c r="E38" s="40"/>
      <c r="F38" s="149"/>
      <c r="G38" s="131"/>
      <c r="H38" s="133"/>
    </row>
    <row r="39" spans="2:8" x14ac:dyDescent="0.2">
      <c r="B39" s="299">
        <v>25</v>
      </c>
      <c r="C39" s="300" t="str">
        <f t="shared" si="0"/>
        <v/>
      </c>
      <c r="D39" s="40"/>
      <c r="E39" s="40"/>
      <c r="F39" s="149"/>
      <c r="G39" s="131"/>
      <c r="H39" s="133"/>
    </row>
    <row r="40" spans="2:8" x14ac:dyDescent="0.2">
      <c r="B40" s="299">
        <v>26</v>
      </c>
      <c r="C40" s="300" t="str">
        <f t="shared" si="0"/>
        <v/>
      </c>
      <c r="D40" s="40"/>
      <c r="E40" s="40"/>
      <c r="F40" s="149"/>
      <c r="G40" s="131"/>
      <c r="H40" s="133"/>
    </row>
    <row r="41" spans="2:8" x14ac:dyDescent="0.2">
      <c r="B41" s="299">
        <v>27</v>
      </c>
      <c r="C41" s="300" t="str">
        <f t="shared" si="0"/>
        <v/>
      </c>
      <c r="D41" s="40"/>
      <c r="E41" s="40"/>
      <c r="F41" s="149"/>
      <c r="G41" s="131"/>
      <c r="H41" s="133"/>
    </row>
    <row r="42" spans="2:8" x14ac:dyDescent="0.2">
      <c r="B42" s="299">
        <v>28</v>
      </c>
      <c r="C42" s="300" t="str">
        <f t="shared" si="0"/>
        <v/>
      </c>
      <c r="D42" s="40"/>
      <c r="E42" s="40"/>
      <c r="F42" s="149"/>
      <c r="G42" s="131"/>
      <c r="H42" s="133"/>
    </row>
    <row r="43" spans="2:8" x14ac:dyDescent="0.2">
      <c r="B43" s="299">
        <v>29</v>
      </c>
      <c r="C43" s="300" t="str">
        <f t="shared" si="0"/>
        <v/>
      </c>
      <c r="D43" s="40"/>
      <c r="E43" s="40"/>
      <c r="F43" s="149"/>
      <c r="G43" s="131"/>
      <c r="H43" s="133"/>
    </row>
    <row r="44" spans="2:8" x14ac:dyDescent="0.2">
      <c r="B44" s="299">
        <v>30</v>
      </c>
      <c r="C44" s="300" t="str">
        <f t="shared" si="0"/>
        <v/>
      </c>
      <c r="D44" s="40"/>
      <c r="E44" s="40"/>
      <c r="F44" s="149"/>
      <c r="G44" s="131"/>
      <c r="H44" s="133"/>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2" t="s">
        <v>215</v>
      </c>
      <c r="C47" s="264"/>
      <c r="D47" s="368"/>
      <c r="E47" s="368"/>
      <c r="F47" s="267"/>
      <c r="G47" s="264"/>
    </row>
    <row r="48" spans="2:8" ht="15.75" thickTop="1" x14ac:dyDescent="0.2">
      <c r="D48" s="41"/>
      <c r="E48" s="41"/>
      <c r="F48" s="28"/>
      <c r="G48" s="27"/>
    </row>
    <row r="49" spans="2:7" x14ac:dyDescent="0.2">
      <c r="B49" s="401"/>
      <c r="C49" s="369" t="s">
        <v>23</v>
      </c>
      <c r="D49" s="370" t="s">
        <v>25</v>
      </c>
      <c r="E49" s="366" t="s">
        <v>27</v>
      </c>
      <c r="F49" s="268" t="s">
        <v>202</v>
      </c>
      <c r="G49" s="233" t="s">
        <v>203</v>
      </c>
    </row>
    <row r="50" spans="2:7" ht="31.5" x14ac:dyDescent="0.2">
      <c r="B50" s="293" t="s">
        <v>120</v>
      </c>
      <c r="C50" s="296" t="s">
        <v>168</v>
      </c>
      <c r="D50" s="296" t="s">
        <v>673</v>
      </c>
      <c r="E50" s="295" t="s">
        <v>300</v>
      </c>
      <c r="F50" s="295" t="s">
        <v>104</v>
      </c>
      <c r="G50" s="295" t="s">
        <v>105</v>
      </c>
    </row>
    <row r="51" spans="2:7" x14ac:dyDescent="0.2">
      <c r="B51" s="299">
        <v>31</v>
      </c>
      <c r="C51" s="300" t="str">
        <f t="shared" ref="C51:C80" si="1">IF(F51&lt;&gt;0,VLOOKUP($D$9,Info_County_Code,2,FALSE),"")</f>
        <v/>
      </c>
      <c r="D51" s="371" t="s">
        <v>166</v>
      </c>
      <c r="E51" s="149"/>
      <c r="F51" s="131"/>
      <c r="G51" s="133"/>
    </row>
    <row r="52" spans="2:7" x14ac:dyDescent="0.2">
      <c r="B52" s="299">
        <v>32</v>
      </c>
      <c r="C52" s="300" t="str">
        <f t="shared" si="1"/>
        <v/>
      </c>
      <c r="D52" s="371" t="s">
        <v>166</v>
      </c>
      <c r="E52" s="149"/>
      <c r="F52" s="131"/>
      <c r="G52" s="133"/>
    </row>
    <row r="53" spans="2:7" x14ac:dyDescent="0.2">
      <c r="B53" s="299">
        <v>33</v>
      </c>
      <c r="C53" s="300" t="str">
        <f t="shared" si="1"/>
        <v/>
      </c>
      <c r="D53" s="371" t="s">
        <v>166</v>
      </c>
      <c r="E53" s="149"/>
      <c r="F53" s="131"/>
      <c r="G53" s="133"/>
    </row>
    <row r="54" spans="2:7" x14ac:dyDescent="0.2">
      <c r="B54" s="299">
        <v>34</v>
      </c>
      <c r="C54" s="300" t="str">
        <f t="shared" si="1"/>
        <v/>
      </c>
      <c r="D54" s="371" t="s">
        <v>166</v>
      </c>
      <c r="E54" s="149"/>
      <c r="F54" s="131"/>
      <c r="G54" s="133"/>
    </row>
    <row r="55" spans="2:7" x14ac:dyDescent="0.2">
      <c r="B55" s="299">
        <v>35</v>
      </c>
      <c r="C55" s="300" t="str">
        <f t="shared" si="1"/>
        <v/>
      </c>
      <c r="D55" s="371" t="s">
        <v>166</v>
      </c>
      <c r="E55" s="149"/>
      <c r="F55" s="131"/>
      <c r="G55" s="133"/>
    </row>
    <row r="56" spans="2:7" x14ac:dyDescent="0.2">
      <c r="B56" s="299">
        <v>36</v>
      </c>
      <c r="C56" s="300" t="str">
        <f t="shared" si="1"/>
        <v/>
      </c>
      <c r="D56" s="371" t="s">
        <v>166</v>
      </c>
      <c r="E56" s="149"/>
      <c r="F56" s="131"/>
      <c r="G56" s="133"/>
    </row>
    <row r="57" spans="2:7" x14ac:dyDescent="0.2">
      <c r="B57" s="299">
        <v>37</v>
      </c>
      <c r="C57" s="300" t="str">
        <f t="shared" si="1"/>
        <v/>
      </c>
      <c r="D57" s="371" t="s">
        <v>166</v>
      </c>
      <c r="E57" s="149"/>
      <c r="F57" s="131"/>
      <c r="G57" s="133"/>
    </row>
    <row r="58" spans="2:7" x14ac:dyDescent="0.2">
      <c r="B58" s="299">
        <v>38</v>
      </c>
      <c r="C58" s="300" t="str">
        <f t="shared" si="1"/>
        <v/>
      </c>
      <c r="D58" s="371" t="s">
        <v>166</v>
      </c>
      <c r="E58" s="149"/>
      <c r="F58" s="131"/>
      <c r="G58" s="133"/>
    </row>
    <row r="59" spans="2:7" x14ac:dyDescent="0.2">
      <c r="B59" s="299">
        <v>39</v>
      </c>
      <c r="C59" s="300" t="str">
        <f t="shared" si="1"/>
        <v/>
      </c>
      <c r="D59" s="371" t="s">
        <v>166</v>
      </c>
      <c r="E59" s="149"/>
      <c r="F59" s="131"/>
      <c r="G59" s="133"/>
    </row>
    <row r="60" spans="2:7" x14ac:dyDescent="0.2">
      <c r="B60" s="299">
        <v>40</v>
      </c>
      <c r="C60" s="300" t="str">
        <f t="shared" si="1"/>
        <v/>
      </c>
      <c r="D60" s="371" t="s">
        <v>166</v>
      </c>
      <c r="E60" s="149"/>
      <c r="F60" s="131"/>
      <c r="G60" s="133"/>
    </row>
    <row r="61" spans="2:7" x14ac:dyDescent="0.2">
      <c r="B61" s="299">
        <v>41</v>
      </c>
      <c r="C61" s="300" t="str">
        <f t="shared" si="1"/>
        <v/>
      </c>
      <c r="D61" s="371" t="s">
        <v>166</v>
      </c>
      <c r="E61" s="149"/>
      <c r="F61" s="131"/>
      <c r="G61" s="133"/>
    </row>
    <row r="62" spans="2:7" x14ac:dyDescent="0.2">
      <c r="B62" s="299">
        <v>42</v>
      </c>
      <c r="C62" s="300" t="str">
        <f t="shared" si="1"/>
        <v/>
      </c>
      <c r="D62" s="371" t="s">
        <v>166</v>
      </c>
      <c r="E62" s="149"/>
      <c r="F62" s="131"/>
      <c r="G62" s="133"/>
    </row>
    <row r="63" spans="2:7" x14ac:dyDescent="0.2">
      <c r="B63" s="299">
        <v>43</v>
      </c>
      <c r="C63" s="300" t="str">
        <f t="shared" si="1"/>
        <v/>
      </c>
      <c r="D63" s="371" t="s">
        <v>166</v>
      </c>
      <c r="E63" s="149"/>
      <c r="F63" s="131"/>
      <c r="G63" s="133"/>
    </row>
    <row r="64" spans="2:7" x14ac:dyDescent="0.2">
      <c r="B64" s="299">
        <v>44</v>
      </c>
      <c r="C64" s="300" t="str">
        <f t="shared" si="1"/>
        <v/>
      </c>
      <c r="D64" s="371" t="s">
        <v>166</v>
      </c>
      <c r="E64" s="149"/>
      <c r="F64" s="131"/>
      <c r="G64" s="133"/>
    </row>
    <row r="65" spans="2:7" x14ac:dyDescent="0.2">
      <c r="B65" s="299">
        <v>45</v>
      </c>
      <c r="C65" s="300" t="str">
        <f t="shared" si="1"/>
        <v/>
      </c>
      <c r="D65" s="371" t="s">
        <v>166</v>
      </c>
      <c r="E65" s="149"/>
      <c r="F65" s="131"/>
      <c r="G65" s="133"/>
    </row>
    <row r="66" spans="2:7" x14ac:dyDescent="0.2">
      <c r="B66" s="299">
        <v>46</v>
      </c>
      <c r="C66" s="300" t="str">
        <f t="shared" si="1"/>
        <v/>
      </c>
      <c r="D66" s="371" t="s">
        <v>166</v>
      </c>
      <c r="E66" s="149"/>
      <c r="F66" s="131"/>
      <c r="G66" s="133"/>
    </row>
    <row r="67" spans="2:7" x14ac:dyDescent="0.2">
      <c r="B67" s="299">
        <v>47</v>
      </c>
      <c r="C67" s="300" t="str">
        <f t="shared" si="1"/>
        <v/>
      </c>
      <c r="D67" s="371" t="s">
        <v>166</v>
      </c>
      <c r="E67" s="149"/>
      <c r="F67" s="131"/>
      <c r="G67" s="133"/>
    </row>
    <row r="68" spans="2:7" x14ac:dyDescent="0.2">
      <c r="B68" s="299">
        <v>48</v>
      </c>
      <c r="C68" s="300" t="str">
        <f t="shared" si="1"/>
        <v/>
      </c>
      <c r="D68" s="371" t="s">
        <v>166</v>
      </c>
      <c r="E68" s="149"/>
      <c r="F68" s="131"/>
      <c r="G68" s="133"/>
    </row>
    <row r="69" spans="2:7" x14ac:dyDescent="0.2">
      <c r="B69" s="299">
        <v>49</v>
      </c>
      <c r="C69" s="300" t="str">
        <f t="shared" si="1"/>
        <v/>
      </c>
      <c r="D69" s="371" t="s">
        <v>166</v>
      </c>
      <c r="E69" s="149"/>
      <c r="F69" s="131"/>
      <c r="G69" s="133"/>
    </row>
    <row r="70" spans="2:7" x14ac:dyDescent="0.2">
      <c r="B70" s="299">
        <v>50</v>
      </c>
      <c r="C70" s="300" t="str">
        <f t="shared" si="1"/>
        <v/>
      </c>
      <c r="D70" s="371" t="s">
        <v>166</v>
      </c>
      <c r="E70" s="149"/>
      <c r="F70" s="131"/>
      <c r="G70" s="133"/>
    </row>
    <row r="71" spans="2:7" x14ac:dyDescent="0.2">
      <c r="B71" s="299">
        <v>51</v>
      </c>
      <c r="C71" s="300" t="str">
        <f t="shared" si="1"/>
        <v/>
      </c>
      <c r="D71" s="371" t="s">
        <v>166</v>
      </c>
      <c r="E71" s="149"/>
      <c r="F71" s="131"/>
      <c r="G71" s="133"/>
    </row>
    <row r="72" spans="2:7" x14ac:dyDescent="0.2">
      <c r="B72" s="299">
        <v>52</v>
      </c>
      <c r="C72" s="300" t="str">
        <f t="shared" si="1"/>
        <v/>
      </c>
      <c r="D72" s="371" t="s">
        <v>166</v>
      </c>
      <c r="E72" s="149"/>
      <c r="F72" s="131"/>
      <c r="G72" s="133"/>
    </row>
    <row r="73" spans="2:7" x14ac:dyDescent="0.2">
      <c r="B73" s="299">
        <v>53</v>
      </c>
      <c r="C73" s="300" t="str">
        <f t="shared" si="1"/>
        <v/>
      </c>
      <c r="D73" s="371" t="s">
        <v>166</v>
      </c>
      <c r="E73" s="149"/>
      <c r="F73" s="131"/>
      <c r="G73" s="133"/>
    </row>
    <row r="74" spans="2:7" x14ac:dyDescent="0.2">
      <c r="B74" s="299">
        <v>54</v>
      </c>
      <c r="C74" s="300" t="str">
        <f t="shared" si="1"/>
        <v/>
      </c>
      <c r="D74" s="371" t="s">
        <v>166</v>
      </c>
      <c r="E74" s="149"/>
      <c r="F74" s="131"/>
      <c r="G74" s="133"/>
    </row>
    <row r="75" spans="2:7" x14ac:dyDescent="0.2">
      <c r="B75" s="299">
        <v>55</v>
      </c>
      <c r="C75" s="300" t="str">
        <f t="shared" si="1"/>
        <v/>
      </c>
      <c r="D75" s="371" t="s">
        <v>166</v>
      </c>
      <c r="E75" s="149"/>
      <c r="F75" s="131"/>
      <c r="G75" s="133"/>
    </row>
    <row r="76" spans="2:7" x14ac:dyDescent="0.2">
      <c r="B76" s="299">
        <v>56</v>
      </c>
      <c r="C76" s="300" t="str">
        <f t="shared" si="1"/>
        <v/>
      </c>
      <c r="D76" s="371" t="s">
        <v>166</v>
      </c>
      <c r="E76" s="149"/>
      <c r="F76" s="131"/>
      <c r="G76" s="133"/>
    </row>
    <row r="77" spans="2:7" x14ac:dyDescent="0.2">
      <c r="B77" s="299">
        <v>57</v>
      </c>
      <c r="C77" s="300" t="str">
        <f t="shared" si="1"/>
        <v/>
      </c>
      <c r="D77" s="371" t="s">
        <v>166</v>
      </c>
      <c r="E77" s="149"/>
      <c r="F77" s="131"/>
      <c r="G77" s="133"/>
    </row>
    <row r="78" spans="2:7" x14ac:dyDescent="0.2">
      <c r="B78" s="299">
        <v>58</v>
      </c>
      <c r="C78" s="300" t="str">
        <f t="shared" si="1"/>
        <v/>
      </c>
      <c r="D78" s="371" t="s">
        <v>166</v>
      </c>
      <c r="E78" s="149"/>
      <c r="F78" s="131"/>
      <c r="G78" s="133"/>
    </row>
    <row r="79" spans="2:7" x14ac:dyDescent="0.2">
      <c r="B79" s="299">
        <v>59</v>
      </c>
      <c r="C79" s="300" t="str">
        <f t="shared" si="1"/>
        <v/>
      </c>
      <c r="D79" s="371" t="s">
        <v>166</v>
      </c>
      <c r="E79" s="149"/>
      <c r="F79" s="131"/>
      <c r="G79" s="133"/>
    </row>
    <row r="80" spans="2:7" x14ac:dyDescent="0.2">
      <c r="B80" s="299">
        <v>60</v>
      </c>
      <c r="C80" s="300" t="str">
        <f t="shared" si="1"/>
        <v/>
      </c>
      <c r="D80" s="371" t="s">
        <v>166</v>
      </c>
      <c r="E80" s="149"/>
      <c r="F80" s="131"/>
      <c r="G80" s="133"/>
    </row>
    <row r="81" hidden="1" x14ac:dyDescent="0.2"/>
    <row r="82" hidden="1" x14ac:dyDescent="0.2"/>
    <row r="83" hidden="1" x14ac:dyDescent="0.2"/>
    <row r="84" hidden="1" x14ac:dyDescent="0.2"/>
    <row r="85" hidden="1" x14ac:dyDescent="0.2"/>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8" sqref="A8"/>
    </sheetView>
  </sheetViews>
  <sheetFormatPr defaultColWidth="0" defaultRowHeight="15" zeroHeight="1" x14ac:dyDescent="0.25"/>
  <cols>
    <col min="1" max="1" width="128.28515625" style="165" customWidth="1"/>
    <col min="2" max="2" width="9.140625" style="165" hidden="1" customWidth="1"/>
    <col min="3" max="16384" width="9.140625" style="165" hidden="1"/>
  </cols>
  <sheetData>
    <row r="1" spans="1:1" ht="15.75" customHeight="1" x14ac:dyDescent="0.25">
      <c r="A1" s="382" t="s">
        <v>773</v>
      </c>
    </row>
    <row r="2" spans="1:1" ht="15.75" x14ac:dyDescent="0.25">
      <c r="A2" s="384" t="s">
        <v>313</v>
      </c>
    </row>
    <row r="3" spans="1:1" ht="15.75" x14ac:dyDescent="0.25">
      <c r="A3" s="384" t="s">
        <v>312</v>
      </c>
    </row>
    <row r="4" spans="1:1" ht="45.75" x14ac:dyDescent="0.25">
      <c r="A4" s="384" t="s">
        <v>676</v>
      </c>
    </row>
    <row r="5" spans="1:1" ht="30.75" x14ac:dyDescent="0.25">
      <c r="A5" s="384" t="s">
        <v>677</v>
      </c>
    </row>
    <row r="6" spans="1:1" ht="15.75" x14ac:dyDescent="0.25">
      <c r="A6" s="384" t="s">
        <v>678</v>
      </c>
    </row>
    <row r="7" spans="1:1" ht="15.75" x14ac:dyDescent="0.25">
      <c r="A7" s="384" t="s">
        <v>679</v>
      </c>
    </row>
    <row r="8" spans="1:1" ht="30.75" x14ac:dyDescent="0.25">
      <c r="A8" s="384" t="s">
        <v>680</v>
      </c>
    </row>
    <row r="9" spans="1:1" ht="15.75" x14ac:dyDescent="0.25">
      <c r="A9" s="384" t="s">
        <v>681</v>
      </c>
    </row>
    <row r="10" spans="1:1" ht="15.75" x14ac:dyDescent="0.25">
      <c r="A10" s="384" t="s">
        <v>682</v>
      </c>
    </row>
    <row r="11" spans="1:1" ht="15.75" x14ac:dyDescent="0.25">
      <c r="A11" s="384" t="s">
        <v>683</v>
      </c>
    </row>
    <row r="12" spans="1:1" ht="30.75" x14ac:dyDescent="0.25">
      <c r="A12" s="384" t="s">
        <v>684</v>
      </c>
    </row>
    <row r="13" spans="1:1" ht="15.75" x14ac:dyDescent="0.25">
      <c r="A13" s="384" t="s">
        <v>685</v>
      </c>
    </row>
    <row r="14" spans="1:1" ht="15.75" hidden="1" x14ac:dyDescent="0.25">
      <c r="A14" s="164"/>
    </row>
    <row r="15" spans="1:1" ht="15.75" hidden="1" x14ac:dyDescent="0.25">
      <c r="A15" s="164"/>
    </row>
    <row r="16" spans="1:1" ht="15.75" hidden="1" x14ac:dyDescent="0.25">
      <c r="A16" s="166"/>
    </row>
    <row r="17" spans="1:1" ht="15.75" hidden="1" x14ac:dyDescent="0.25">
      <c r="A17" s="167"/>
    </row>
    <row r="18" spans="1:1" ht="15.75" hidden="1" x14ac:dyDescent="0.25">
      <c r="A18" s="164"/>
    </row>
    <row r="19" spans="1:1" ht="15.75" hidden="1" x14ac:dyDescent="0.25">
      <c r="A19" s="164"/>
    </row>
    <row r="20" spans="1:1" ht="15.75" hidden="1" x14ac:dyDescent="0.25">
      <c r="A20" s="164"/>
    </row>
    <row r="21" spans="1:1" ht="15.75" hidden="1" x14ac:dyDescent="0.25">
      <c r="A21" s="164"/>
    </row>
    <row r="22" spans="1:1" ht="15.75" hidden="1" x14ac:dyDescent="0.25">
      <c r="A22" s="164"/>
    </row>
    <row r="23" spans="1:1" ht="15.75" hidden="1" x14ac:dyDescent="0.25">
      <c r="A23" s="166"/>
    </row>
    <row r="24" spans="1:1" ht="15.75" hidden="1" x14ac:dyDescent="0.25">
      <c r="A24" s="167"/>
    </row>
    <row r="25" spans="1:1" ht="15.75" hidden="1" x14ac:dyDescent="0.25">
      <c r="A25" s="164"/>
    </row>
    <row r="26" spans="1:1" ht="15.75" hidden="1" x14ac:dyDescent="0.25">
      <c r="A26" s="164"/>
    </row>
    <row r="27" spans="1:1" ht="15.75" hidden="1" x14ac:dyDescent="0.25">
      <c r="A27" s="164"/>
    </row>
    <row r="28" spans="1:1" ht="15.75" hidden="1" x14ac:dyDescent="0.25">
      <c r="A28" s="164"/>
    </row>
    <row r="29" spans="1:1" ht="15.75" hidden="1" x14ac:dyDescent="0.25">
      <c r="A29" s="164"/>
    </row>
    <row r="30" spans="1:1" ht="15.75" hidden="1" x14ac:dyDescent="0.25">
      <c r="A30" s="166"/>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6" t="s">
        <v>780</v>
      </c>
      <c r="B1" s="377" t="s">
        <v>277</v>
      </c>
      <c r="C1" s="27"/>
      <c r="D1" s="27"/>
      <c r="E1" s="169"/>
      <c r="I1" s="379" t="s">
        <v>275</v>
      </c>
      <c r="J1" s="27"/>
    </row>
    <row r="2" spans="1:10" s="25" customFormat="1" ht="15.75" thickBot="1" x14ac:dyDescent="0.25">
      <c r="B2" s="378" t="s">
        <v>276</v>
      </c>
      <c r="C2" s="199"/>
      <c r="D2" s="199"/>
      <c r="E2" s="200"/>
      <c r="F2" s="199"/>
      <c r="G2" s="199"/>
      <c r="H2" s="199"/>
      <c r="I2" s="200"/>
      <c r="J2" s="27"/>
    </row>
    <row r="3" spans="1:10" x14ac:dyDescent="0.2">
      <c r="B3" s="14"/>
      <c r="C3" s="14"/>
      <c r="D3" s="14"/>
    </row>
    <row r="4" spans="1:10" s="121" customFormat="1" x14ac:dyDescent="0.2">
      <c r="B4" s="380" t="s">
        <v>747</v>
      </c>
    </row>
    <row r="5" spans="1:10" ht="18" x14ac:dyDescent="0.2">
      <c r="B5" s="402" t="str">
        <f>'1. Information'!B5</f>
        <v>Annual Mental Health Services Act (MHSA) Revenue and Expenditure Report</v>
      </c>
      <c r="C5" s="15"/>
      <c r="D5" s="15"/>
      <c r="E5" s="15"/>
      <c r="F5" s="15"/>
      <c r="G5" s="15"/>
      <c r="H5" s="15"/>
    </row>
    <row r="6" spans="1:10" ht="18" x14ac:dyDescent="0.2">
      <c r="B6" s="402" t="str">
        <f>'1. Information'!B6</f>
        <v>Fiscal Year: 2021-2022</v>
      </c>
      <c r="C6" s="15"/>
      <c r="D6" s="15"/>
      <c r="E6" s="15"/>
      <c r="F6" s="15"/>
      <c r="G6" s="15"/>
      <c r="H6" s="15"/>
    </row>
    <row r="7" spans="1:10" ht="18" x14ac:dyDescent="0.2">
      <c r="B7" s="408" t="s">
        <v>301</v>
      </c>
      <c r="C7" s="21"/>
      <c r="D7" s="21"/>
      <c r="E7" s="21"/>
      <c r="F7" s="21"/>
      <c r="G7" s="21"/>
      <c r="H7" s="21"/>
    </row>
    <row r="8" spans="1:10" ht="15.75" x14ac:dyDescent="0.2">
      <c r="B8" s="24"/>
      <c r="C8" s="24"/>
      <c r="D8" s="24"/>
      <c r="E8" s="24"/>
      <c r="F8" s="24"/>
      <c r="G8" s="24"/>
      <c r="H8" s="24"/>
    </row>
    <row r="9" spans="1:10" ht="15.75" x14ac:dyDescent="0.25">
      <c r="B9" s="162" t="s">
        <v>0</v>
      </c>
      <c r="C9" s="162"/>
      <c r="D9" s="183" t="str">
        <f>IF(ISBLANK('1. Information'!D11),"",'1. Information'!D11)</f>
        <v>Sacramento</v>
      </c>
      <c r="F9" s="225" t="s">
        <v>1</v>
      </c>
      <c r="G9" s="345">
        <f>IF(ISBLANK('1. Information'!D9),"",'1. Information'!D9)</f>
        <v>44951</v>
      </c>
      <c r="H9" s="8"/>
    </row>
    <row r="10" spans="1:10" ht="15.75" x14ac:dyDescent="0.25">
      <c r="B10" s="3"/>
      <c r="C10" s="3"/>
      <c r="D10" s="3"/>
      <c r="F10" s="3"/>
      <c r="G10" s="22"/>
      <c r="H10" s="8"/>
    </row>
    <row r="11" spans="1:10" ht="18.75" thickBot="1" x14ac:dyDescent="0.3">
      <c r="B11" s="372" t="s">
        <v>214</v>
      </c>
      <c r="C11" s="362"/>
      <c r="D11" s="362"/>
      <c r="E11" s="362"/>
      <c r="F11" s="362"/>
      <c r="G11" s="362"/>
      <c r="H11" s="362"/>
      <c r="I11" s="264"/>
    </row>
    <row r="12" spans="1:10" ht="16.5" thickTop="1" x14ac:dyDescent="0.25">
      <c r="B12" s="348"/>
      <c r="C12" s="348"/>
      <c r="D12" s="348"/>
      <c r="E12" s="348"/>
      <c r="F12" s="348"/>
      <c r="G12" s="348"/>
      <c r="H12" s="348"/>
    </row>
    <row r="13" spans="1:10" x14ac:dyDescent="0.2">
      <c r="B13" s="401"/>
      <c r="C13" s="210" t="s">
        <v>23</v>
      </c>
      <c r="D13" s="210" t="s">
        <v>25</v>
      </c>
      <c r="E13" s="210" t="s">
        <v>27</v>
      </c>
      <c r="F13" s="210" t="s">
        <v>202</v>
      </c>
      <c r="G13" s="210" t="s">
        <v>203</v>
      </c>
      <c r="H13" s="210" t="s">
        <v>204</v>
      </c>
      <c r="I13" s="210" t="s">
        <v>213</v>
      </c>
    </row>
    <row r="14" spans="1:10" s="43" customFormat="1" ht="31.5" x14ac:dyDescent="0.25">
      <c r="B14" s="202" t="s">
        <v>120</v>
      </c>
      <c r="C14" s="296" t="s">
        <v>168</v>
      </c>
      <c r="D14" s="295" t="s">
        <v>103</v>
      </c>
      <c r="E14" s="236" t="s">
        <v>157</v>
      </c>
      <c r="F14" s="236" t="s">
        <v>673</v>
      </c>
      <c r="G14" s="236" t="s">
        <v>199</v>
      </c>
      <c r="H14" s="236" t="s">
        <v>200</v>
      </c>
      <c r="I14" s="282" t="s">
        <v>201</v>
      </c>
    </row>
    <row r="15" spans="1:10" x14ac:dyDescent="0.2">
      <c r="B15" s="299">
        <v>1</v>
      </c>
      <c r="C15" s="300" t="str">
        <f t="shared" ref="C15:C54" si="0">IF(I15&lt;&gt;0,VLOOKUP($D$9,Info_County_Code,2,FALSE),"")</f>
        <v/>
      </c>
      <c r="D15" s="138"/>
      <c r="E15" s="40"/>
      <c r="F15" s="142"/>
      <c r="G15" s="23"/>
      <c r="H15" s="23"/>
      <c r="I15" s="373">
        <f>SUM(G15:H15)</f>
        <v>0</v>
      </c>
    </row>
    <row r="16" spans="1:10" x14ac:dyDescent="0.2">
      <c r="B16" s="299">
        <v>2</v>
      </c>
      <c r="C16" s="300" t="str">
        <f t="shared" si="0"/>
        <v/>
      </c>
      <c r="D16" s="138"/>
      <c r="E16" s="40"/>
      <c r="F16" s="142"/>
      <c r="G16" s="23"/>
      <c r="H16" s="23"/>
      <c r="I16" s="373">
        <f t="shared" ref="I16:I54" si="1">SUM(G16:H16)</f>
        <v>0</v>
      </c>
    </row>
    <row r="17" spans="2:11" x14ac:dyDescent="0.2">
      <c r="B17" s="299">
        <v>3</v>
      </c>
      <c r="C17" s="300" t="str">
        <f t="shared" si="0"/>
        <v/>
      </c>
      <c r="D17" s="138"/>
      <c r="E17" s="40"/>
      <c r="F17" s="142"/>
      <c r="G17" s="23"/>
      <c r="H17" s="23"/>
      <c r="I17" s="373">
        <f t="shared" si="1"/>
        <v>0</v>
      </c>
    </row>
    <row r="18" spans="2:11" x14ac:dyDescent="0.2">
      <c r="B18" s="299">
        <v>4</v>
      </c>
      <c r="C18" s="300" t="str">
        <f t="shared" si="0"/>
        <v/>
      </c>
      <c r="D18" s="138"/>
      <c r="E18" s="40"/>
      <c r="F18" s="142"/>
      <c r="G18" s="23"/>
      <c r="H18" s="23"/>
      <c r="I18" s="373">
        <f>SUM(G18:H18)</f>
        <v>0</v>
      </c>
    </row>
    <row r="19" spans="2:11" x14ac:dyDescent="0.2">
      <c r="B19" s="299">
        <v>5</v>
      </c>
      <c r="C19" s="300" t="str">
        <f t="shared" si="0"/>
        <v/>
      </c>
      <c r="D19" s="138"/>
      <c r="E19" s="40"/>
      <c r="F19" s="142"/>
      <c r="G19" s="23"/>
      <c r="H19" s="23"/>
      <c r="I19" s="373">
        <f t="shared" si="1"/>
        <v>0</v>
      </c>
    </row>
    <row r="20" spans="2:11" x14ac:dyDescent="0.2">
      <c r="B20" s="299">
        <v>6</v>
      </c>
      <c r="C20" s="300" t="str">
        <f t="shared" si="0"/>
        <v/>
      </c>
      <c r="D20" s="138"/>
      <c r="E20" s="40"/>
      <c r="F20" s="142"/>
      <c r="G20" s="23"/>
      <c r="H20" s="23"/>
      <c r="I20" s="373">
        <f t="shared" si="1"/>
        <v>0</v>
      </c>
    </row>
    <row r="21" spans="2:11" x14ac:dyDescent="0.2">
      <c r="B21" s="299">
        <v>7</v>
      </c>
      <c r="C21" s="300" t="str">
        <f t="shared" si="0"/>
        <v/>
      </c>
      <c r="D21" s="138"/>
      <c r="E21" s="40"/>
      <c r="F21" s="142"/>
      <c r="G21" s="23"/>
      <c r="H21" s="23"/>
      <c r="I21" s="373">
        <f t="shared" si="1"/>
        <v>0</v>
      </c>
    </row>
    <row r="22" spans="2:11" x14ac:dyDescent="0.2">
      <c r="B22" s="299">
        <v>8</v>
      </c>
      <c r="C22" s="300" t="str">
        <f t="shared" si="0"/>
        <v/>
      </c>
      <c r="D22" s="138"/>
      <c r="E22" s="40"/>
      <c r="F22" s="142"/>
      <c r="G22" s="23"/>
      <c r="H22" s="23"/>
      <c r="I22" s="373">
        <f t="shared" si="1"/>
        <v>0</v>
      </c>
    </row>
    <row r="23" spans="2:11" x14ac:dyDescent="0.2">
      <c r="B23" s="299">
        <v>9</v>
      </c>
      <c r="C23" s="300" t="str">
        <f t="shared" si="0"/>
        <v/>
      </c>
      <c r="D23" s="138"/>
      <c r="E23" s="40"/>
      <c r="F23" s="142"/>
      <c r="G23" s="23"/>
      <c r="H23" s="23"/>
      <c r="I23" s="373">
        <f t="shared" si="1"/>
        <v>0</v>
      </c>
    </row>
    <row r="24" spans="2:11" x14ac:dyDescent="0.2">
      <c r="B24" s="299">
        <v>10</v>
      </c>
      <c r="C24" s="300" t="str">
        <f t="shared" si="0"/>
        <v/>
      </c>
      <c r="D24" s="138"/>
      <c r="E24" s="40"/>
      <c r="F24" s="142"/>
      <c r="G24" s="23"/>
      <c r="H24" s="23"/>
      <c r="I24" s="373">
        <f t="shared" si="1"/>
        <v>0</v>
      </c>
    </row>
    <row r="25" spans="2:11" x14ac:dyDescent="0.2">
      <c r="B25" s="299">
        <v>11</v>
      </c>
      <c r="C25" s="300" t="str">
        <f t="shared" si="0"/>
        <v/>
      </c>
      <c r="D25" s="138"/>
      <c r="E25" s="40"/>
      <c r="F25" s="142"/>
      <c r="G25" s="23"/>
      <c r="H25" s="23"/>
      <c r="I25" s="373">
        <f t="shared" si="1"/>
        <v>0</v>
      </c>
    </row>
    <row r="26" spans="2:11" x14ac:dyDescent="0.2">
      <c r="B26" s="299">
        <v>12</v>
      </c>
      <c r="C26" s="300" t="str">
        <f t="shared" si="0"/>
        <v/>
      </c>
      <c r="D26" s="138"/>
      <c r="E26" s="40"/>
      <c r="F26" s="142"/>
      <c r="G26" s="23"/>
      <c r="H26" s="23"/>
      <c r="I26" s="373">
        <f t="shared" si="1"/>
        <v>0</v>
      </c>
    </row>
    <row r="27" spans="2:11" x14ac:dyDescent="0.2">
      <c r="B27" s="299">
        <v>13</v>
      </c>
      <c r="C27" s="300" t="str">
        <f t="shared" si="0"/>
        <v/>
      </c>
      <c r="D27" s="138"/>
      <c r="E27" s="40"/>
      <c r="F27" s="142"/>
      <c r="G27" s="23"/>
      <c r="H27" s="23"/>
      <c r="I27" s="373">
        <f t="shared" si="1"/>
        <v>0</v>
      </c>
    </row>
    <row r="28" spans="2:11" x14ac:dyDescent="0.2">
      <c r="B28" s="299">
        <v>14</v>
      </c>
      <c r="C28" s="300" t="str">
        <f t="shared" si="0"/>
        <v/>
      </c>
      <c r="D28" s="138"/>
      <c r="E28" s="40"/>
      <c r="F28" s="142"/>
      <c r="G28" s="23"/>
      <c r="H28" s="23"/>
      <c r="I28" s="373">
        <f t="shared" si="1"/>
        <v>0</v>
      </c>
    </row>
    <row r="29" spans="2:11" x14ac:dyDescent="0.2">
      <c r="B29" s="299">
        <v>15</v>
      </c>
      <c r="C29" s="300" t="str">
        <f t="shared" si="0"/>
        <v/>
      </c>
      <c r="D29" s="138"/>
      <c r="E29" s="40"/>
      <c r="F29" s="142"/>
      <c r="G29" s="23"/>
      <c r="H29" s="23"/>
      <c r="I29" s="373">
        <f t="shared" si="1"/>
        <v>0</v>
      </c>
    </row>
    <row r="30" spans="2:11" x14ac:dyDescent="0.2">
      <c r="B30" s="299">
        <v>16</v>
      </c>
      <c r="C30" s="300" t="str">
        <f t="shared" si="0"/>
        <v/>
      </c>
      <c r="D30" s="138"/>
      <c r="E30" s="40"/>
      <c r="F30" s="142"/>
      <c r="G30" s="23"/>
      <c r="H30" s="23"/>
      <c r="I30" s="373">
        <f t="shared" si="1"/>
        <v>0</v>
      </c>
      <c r="K30" s="104"/>
    </row>
    <row r="31" spans="2:11" x14ac:dyDescent="0.2">
      <c r="B31" s="299">
        <v>17</v>
      </c>
      <c r="C31" s="300" t="str">
        <f t="shared" si="0"/>
        <v/>
      </c>
      <c r="D31" s="138"/>
      <c r="E31" s="40"/>
      <c r="F31" s="142"/>
      <c r="G31" s="23"/>
      <c r="H31" s="23"/>
      <c r="I31" s="373">
        <f t="shared" si="1"/>
        <v>0</v>
      </c>
    </row>
    <row r="32" spans="2:11" x14ac:dyDescent="0.2">
      <c r="B32" s="299">
        <v>18</v>
      </c>
      <c r="C32" s="300" t="str">
        <f t="shared" si="0"/>
        <v/>
      </c>
      <c r="D32" s="138"/>
      <c r="E32" s="40"/>
      <c r="F32" s="142"/>
      <c r="G32" s="23"/>
      <c r="H32" s="23"/>
      <c r="I32" s="373">
        <f t="shared" si="1"/>
        <v>0</v>
      </c>
    </row>
    <row r="33" spans="2:9" x14ac:dyDescent="0.2">
      <c r="B33" s="299">
        <v>19</v>
      </c>
      <c r="C33" s="300" t="str">
        <f t="shared" si="0"/>
        <v/>
      </c>
      <c r="D33" s="138"/>
      <c r="E33" s="40"/>
      <c r="F33" s="142"/>
      <c r="G33" s="23"/>
      <c r="H33" s="23"/>
      <c r="I33" s="373">
        <f t="shared" si="1"/>
        <v>0</v>
      </c>
    </row>
    <row r="34" spans="2:9" x14ac:dyDescent="0.2">
      <c r="B34" s="299">
        <v>20</v>
      </c>
      <c r="C34" s="300" t="str">
        <f t="shared" si="0"/>
        <v/>
      </c>
      <c r="D34" s="138"/>
      <c r="E34" s="40"/>
      <c r="F34" s="142"/>
      <c r="G34" s="23"/>
      <c r="H34" s="23"/>
      <c r="I34" s="373">
        <f t="shared" si="1"/>
        <v>0</v>
      </c>
    </row>
    <row r="35" spans="2:9" x14ac:dyDescent="0.2">
      <c r="B35" s="299">
        <v>21</v>
      </c>
      <c r="C35" s="300" t="str">
        <f t="shared" si="0"/>
        <v/>
      </c>
      <c r="D35" s="138"/>
      <c r="E35" s="40"/>
      <c r="F35" s="142"/>
      <c r="G35" s="23"/>
      <c r="H35" s="23"/>
      <c r="I35" s="373">
        <f t="shared" si="1"/>
        <v>0</v>
      </c>
    </row>
    <row r="36" spans="2:9" x14ac:dyDescent="0.2">
      <c r="B36" s="299">
        <v>22</v>
      </c>
      <c r="C36" s="300" t="str">
        <f t="shared" si="0"/>
        <v/>
      </c>
      <c r="D36" s="138"/>
      <c r="E36" s="40"/>
      <c r="F36" s="142"/>
      <c r="G36" s="23"/>
      <c r="H36" s="23"/>
      <c r="I36" s="373">
        <f t="shared" si="1"/>
        <v>0</v>
      </c>
    </row>
    <row r="37" spans="2:9" x14ac:dyDescent="0.2">
      <c r="B37" s="299">
        <v>23</v>
      </c>
      <c r="C37" s="300" t="str">
        <f t="shared" si="0"/>
        <v/>
      </c>
      <c r="D37" s="138"/>
      <c r="E37" s="40"/>
      <c r="F37" s="142"/>
      <c r="G37" s="23"/>
      <c r="H37" s="23"/>
      <c r="I37" s="373">
        <f t="shared" si="1"/>
        <v>0</v>
      </c>
    </row>
    <row r="38" spans="2:9" x14ac:dyDescent="0.2">
      <c r="B38" s="299">
        <v>24</v>
      </c>
      <c r="C38" s="300" t="str">
        <f t="shared" si="0"/>
        <v/>
      </c>
      <c r="D38" s="138"/>
      <c r="E38" s="40"/>
      <c r="F38" s="142"/>
      <c r="G38" s="23"/>
      <c r="H38" s="23"/>
      <c r="I38" s="373">
        <f t="shared" si="1"/>
        <v>0</v>
      </c>
    </row>
    <row r="39" spans="2:9" x14ac:dyDescent="0.2">
      <c r="B39" s="299">
        <v>25</v>
      </c>
      <c r="C39" s="300" t="str">
        <f t="shared" si="0"/>
        <v/>
      </c>
      <c r="D39" s="138"/>
      <c r="E39" s="40"/>
      <c r="F39" s="142"/>
      <c r="G39" s="23"/>
      <c r="H39" s="23"/>
      <c r="I39" s="373">
        <f t="shared" si="1"/>
        <v>0</v>
      </c>
    </row>
    <row r="40" spans="2:9" x14ac:dyDescent="0.2">
      <c r="B40" s="299">
        <v>26</v>
      </c>
      <c r="C40" s="300" t="str">
        <f t="shared" si="0"/>
        <v/>
      </c>
      <c r="D40" s="138"/>
      <c r="E40" s="40"/>
      <c r="F40" s="142"/>
      <c r="G40" s="23"/>
      <c r="H40" s="23"/>
      <c r="I40" s="373">
        <f t="shared" si="1"/>
        <v>0</v>
      </c>
    </row>
    <row r="41" spans="2:9" x14ac:dyDescent="0.2">
      <c r="B41" s="299">
        <v>27</v>
      </c>
      <c r="C41" s="300" t="str">
        <f t="shared" si="0"/>
        <v/>
      </c>
      <c r="D41" s="138"/>
      <c r="E41" s="40"/>
      <c r="F41" s="142"/>
      <c r="G41" s="23"/>
      <c r="H41" s="23"/>
      <c r="I41" s="373">
        <f t="shared" si="1"/>
        <v>0</v>
      </c>
    </row>
    <row r="42" spans="2:9" x14ac:dyDescent="0.2">
      <c r="B42" s="299">
        <v>28</v>
      </c>
      <c r="C42" s="300" t="str">
        <f t="shared" si="0"/>
        <v/>
      </c>
      <c r="D42" s="138"/>
      <c r="E42" s="40"/>
      <c r="F42" s="142"/>
      <c r="G42" s="23"/>
      <c r="H42" s="23"/>
      <c r="I42" s="373">
        <f t="shared" si="1"/>
        <v>0</v>
      </c>
    </row>
    <row r="43" spans="2:9" x14ac:dyDescent="0.2">
      <c r="B43" s="299">
        <v>29</v>
      </c>
      <c r="C43" s="300" t="str">
        <f t="shared" si="0"/>
        <v/>
      </c>
      <c r="D43" s="138"/>
      <c r="E43" s="40"/>
      <c r="F43" s="142"/>
      <c r="G43" s="23"/>
      <c r="H43" s="23"/>
      <c r="I43" s="373">
        <f t="shared" si="1"/>
        <v>0</v>
      </c>
    </row>
    <row r="44" spans="2:9" x14ac:dyDescent="0.2">
      <c r="B44" s="299">
        <v>30</v>
      </c>
      <c r="C44" s="300" t="str">
        <f t="shared" si="0"/>
        <v/>
      </c>
      <c r="D44" s="138"/>
      <c r="E44" s="40"/>
      <c r="F44" s="142"/>
      <c r="G44" s="23"/>
      <c r="H44" s="23"/>
      <c r="I44" s="373">
        <f t="shared" si="1"/>
        <v>0</v>
      </c>
    </row>
    <row r="45" spans="2:9" x14ac:dyDescent="0.2">
      <c r="B45" s="299">
        <v>31</v>
      </c>
      <c r="C45" s="300" t="str">
        <f t="shared" si="0"/>
        <v/>
      </c>
      <c r="D45" s="138"/>
      <c r="E45" s="40"/>
      <c r="F45" s="142"/>
      <c r="G45" s="23"/>
      <c r="H45" s="23"/>
      <c r="I45" s="373">
        <f t="shared" si="1"/>
        <v>0</v>
      </c>
    </row>
    <row r="46" spans="2:9" x14ac:dyDescent="0.2">
      <c r="B46" s="299">
        <v>32</v>
      </c>
      <c r="C46" s="300" t="str">
        <f t="shared" si="0"/>
        <v/>
      </c>
      <c r="D46" s="138"/>
      <c r="E46" s="40"/>
      <c r="F46" s="142"/>
      <c r="G46" s="23"/>
      <c r="H46" s="23"/>
      <c r="I46" s="373">
        <f t="shared" si="1"/>
        <v>0</v>
      </c>
    </row>
    <row r="47" spans="2:9" x14ac:dyDescent="0.2">
      <c r="B47" s="299">
        <v>33</v>
      </c>
      <c r="C47" s="300" t="str">
        <f t="shared" si="0"/>
        <v/>
      </c>
      <c r="D47" s="138"/>
      <c r="E47" s="40"/>
      <c r="F47" s="142"/>
      <c r="G47" s="23"/>
      <c r="H47" s="23"/>
      <c r="I47" s="373">
        <f t="shared" si="1"/>
        <v>0</v>
      </c>
    </row>
    <row r="48" spans="2:9" x14ac:dyDescent="0.2">
      <c r="B48" s="299">
        <v>34</v>
      </c>
      <c r="C48" s="300" t="str">
        <f t="shared" si="0"/>
        <v/>
      </c>
      <c r="D48" s="138"/>
      <c r="E48" s="40"/>
      <c r="F48" s="142"/>
      <c r="G48" s="23"/>
      <c r="H48" s="23"/>
      <c r="I48" s="373">
        <f t="shared" si="1"/>
        <v>0</v>
      </c>
    </row>
    <row r="49" spans="2:9" x14ac:dyDescent="0.2">
      <c r="B49" s="299">
        <v>35</v>
      </c>
      <c r="C49" s="300" t="str">
        <f t="shared" si="0"/>
        <v/>
      </c>
      <c r="D49" s="138"/>
      <c r="E49" s="40"/>
      <c r="F49" s="142"/>
      <c r="G49" s="23"/>
      <c r="H49" s="23"/>
      <c r="I49" s="373">
        <f t="shared" si="1"/>
        <v>0</v>
      </c>
    </row>
    <row r="50" spans="2:9" x14ac:dyDescent="0.2">
      <c r="B50" s="299">
        <v>36</v>
      </c>
      <c r="C50" s="300" t="str">
        <f t="shared" si="0"/>
        <v/>
      </c>
      <c r="D50" s="138"/>
      <c r="E50" s="40"/>
      <c r="F50" s="142"/>
      <c r="G50" s="23"/>
      <c r="H50" s="23"/>
      <c r="I50" s="373">
        <f t="shared" si="1"/>
        <v>0</v>
      </c>
    </row>
    <row r="51" spans="2:9" x14ac:dyDescent="0.2">
      <c r="B51" s="299">
        <v>37</v>
      </c>
      <c r="C51" s="300" t="str">
        <f t="shared" si="0"/>
        <v/>
      </c>
      <c r="D51" s="138"/>
      <c r="E51" s="40"/>
      <c r="F51" s="142"/>
      <c r="G51" s="23"/>
      <c r="H51" s="23"/>
      <c r="I51" s="373">
        <f t="shared" si="1"/>
        <v>0</v>
      </c>
    </row>
    <row r="52" spans="2:9" x14ac:dyDescent="0.2">
      <c r="B52" s="299">
        <v>38</v>
      </c>
      <c r="C52" s="300" t="str">
        <f t="shared" si="0"/>
        <v/>
      </c>
      <c r="D52" s="138"/>
      <c r="E52" s="40"/>
      <c r="F52" s="142"/>
      <c r="G52" s="23"/>
      <c r="H52" s="23"/>
      <c r="I52" s="373">
        <f t="shared" si="1"/>
        <v>0</v>
      </c>
    </row>
    <row r="53" spans="2:9" x14ac:dyDescent="0.2">
      <c r="B53" s="299">
        <v>39</v>
      </c>
      <c r="C53" s="300" t="str">
        <f t="shared" si="0"/>
        <v/>
      </c>
      <c r="D53" s="138"/>
      <c r="E53" s="40"/>
      <c r="F53" s="142"/>
      <c r="G53" s="23"/>
      <c r="H53" s="23"/>
      <c r="I53" s="373">
        <f t="shared" si="1"/>
        <v>0</v>
      </c>
    </row>
    <row r="54" spans="2:9" x14ac:dyDescent="0.2">
      <c r="B54" s="299">
        <v>40</v>
      </c>
      <c r="C54" s="300" t="str">
        <f t="shared" si="0"/>
        <v/>
      </c>
      <c r="D54" s="138"/>
      <c r="E54" s="40"/>
      <c r="F54" s="142"/>
      <c r="G54" s="23"/>
      <c r="H54" s="23"/>
      <c r="I54" s="373">
        <f t="shared" si="1"/>
        <v>0</v>
      </c>
    </row>
    <row r="55" spans="2:9" hidden="1" x14ac:dyDescent="0.2"/>
    <row r="56" spans="2:9" hidden="1" x14ac:dyDescent="0.2"/>
    <row r="57" spans="2:9" hidden="1" x14ac:dyDescent="0.2"/>
    <row r="58" spans="2:9" hidden="1" x14ac:dyDescent="0.2"/>
    <row r="59" spans="2:9" hidden="1" x14ac:dyDescent="0.2"/>
    <row r="60" spans="2:9" hidden="1" x14ac:dyDescent="0.2"/>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ColWidth="0" defaultRowHeight="15" zeroHeight="1" x14ac:dyDescent="0.25"/>
  <cols>
    <col min="1" max="1" width="128.140625" style="165" customWidth="1"/>
    <col min="2" max="2" width="9.140625" style="165" hidden="1" customWidth="1"/>
    <col min="3" max="16384" width="9.140625" style="165" hidden="1"/>
  </cols>
  <sheetData>
    <row r="1" spans="1:1" ht="13.5" customHeight="1" x14ac:dyDescent="0.25">
      <c r="A1" s="382" t="s">
        <v>773</v>
      </c>
    </row>
    <row r="2" spans="1:1" ht="15.75" x14ac:dyDescent="0.25">
      <c r="A2" s="384" t="s">
        <v>313</v>
      </c>
    </row>
    <row r="3" spans="1:1" ht="15.75" x14ac:dyDescent="0.25">
      <c r="A3" s="384" t="s">
        <v>312</v>
      </c>
    </row>
    <row r="4" spans="1:1" ht="45.75" x14ac:dyDescent="0.25">
      <c r="A4" s="384" t="s">
        <v>686</v>
      </c>
    </row>
    <row r="5" spans="1:1" ht="30.75" x14ac:dyDescent="0.25">
      <c r="A5" s="384" t="s">
        <v>687</v>
      </c>
    </row>
    <row r="6" spans="1:1" ht="90.75" x14ac:dyDescent="0.25">
      <c r="A6" s="384" t="s">
        <v>688</v>
      </c>
    </row>
    <row r="7" spans="1:1" ht="30.75" x14ac:dyDescent="0.25">
      <c r="A7" s="384" t="s">
        <v>689</v>
      </c>
    </row>
    <row r="8" spans="1:1" ht="30.75" x14ac:dyDescent="0.25">
      <c r="A8" s="384" t="s">
        <v>690</v>
      </c>
    </row>
    <row r="9" spans="1:1" ht="30.75" x14ac:dyDescent="0.25">
      <c r="A9" s="384" t="s">
        <v>691</v>
      </c>
    </row>
    <row r="10" spans="1:1" ht="15.75" x14ac:dyDescent="0.25">
      <c r="A10" s="384" t="s">
        <v>769</v>
      </c>
    </row>
    <row r="11" spans="1:1" ht="15.75" hidden="1" x14ac:dyDescent="0.25">
      <c r="A11" s="164"/>
    </row>
    <row r="12" spans="1:1" ht="15.75" hidden="1" x14ac:dyDescent="0.25">
      <c r="A12" s="164"/>
    </row>
    <row r="13" spans="1:1" ht="15.75" hidden="1" x14ac:dyDescent="0.25">
      <c r="A13" s="164"/>
    </row>
    <row r="14" spans="1:1" ht="15.75" hidden="1" x14ac:dyDescent="0.25">
      <c r="A14" s="164"/>
    </row>
    <row r="15" spans="1:1" ht="15.75" hidden="1" x14ac:dyDescent="0.25">
      <c r="A15" s="166"/>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showGridLines="0" zoomScaleNormal="100" workbookViewId="0">
      <selection activeCell="D14" sqref="D14"/>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6" t="s">
        <v>781</v>
      </c>
      <c r="B1" s="377" t="s">
        <v>277</v>
      </c>
      <c r="C1" s="27"/>
      <c r="D1" s="169"/>
      <c r="E1" s="169"/>
      <c r="F1" s="379" t="s">
        <v>275</v>
      </c>
    </row>
    <row r="2" spans="1:30" ht="15.75" thickBot="1" x14ac:dyDescent="0.25">
      <c r="B2" s="378" t="s">
        <v>276</v>
      </c>
      <c r="C2" s="199"/>
      <c r="D2" s="200"/>
      <c r="E2" s="200"/>
      <c r="F2" s="200"/>
    </row>
    <row r="3" spans="1:30" x14ac:dyDescent="0.2">
      <c r="A3" s="14"/>
      <c r="B3" s="14"/>
      <c r="C3" s="14"/>
    </row>
    <row r="4" spans="1:30" s="121" customFormat="1" x14ac:dyDescent="0.2">
      <c r="B4" s="380" t="s">
        <v>748</v>
      </c>
    </row>
    <row r="5" spans="1:30" s="27" customFormat="1" ht="18" x14ac:dyDescent="0.2">
      <c r="B5" s="402" t="str">
        <f>'1. Information'!B5</f>
        <v>Annual Mental Health Services Act (MHSA) Revenue and Expenditure Report</v>
      </c>
      <c r="C5" s="15"/>
      <c r="D5" s="15"/>
      <c r="E5" s="15"/>
      <c r="F5" s="15"/>
      <c r="G5" s="15"/>
    </row>
    <row r="6" spans="1:30" s="27" customFormat="1" ht="18" x14ac:dyDescent="0.2">
      <c r="B6" s="402" t="str">
        <f>'1. Information'!B6</f>
        <v>Fiscal Year: 2021-2022</v>
      </c>
      <c r="C6" s="15"/>
      <c r="D6" s="15"/>
      <c r="E6" s="15"/>
      <c r="F6" s="15"/>
      <c r="G6" s="15"/>
    </row>
    <row r="7" spans="1:30" s="27" customFormat="1" ht="18" x14ac:dyDescent="0.2">
      <c r="B7" s="408" t="s">
        <v>302</v>
      </c>
      <c r="C7" s="21"/>
      <c r="D7" s="21"/>
      <c r="E7" s="21"/>
      <c r="F7" s="21"/>
      <c r="G7" s="21"/>
    </row>
    <row r="8" spans="1:30" s="27" customFormat="1" ht="18" x14ac:dyDescent="0.2">
      <c r="B8" s="107"/>
      <c r="C8" s="21"/>
      <c r="D8" s="21"/>
      <c r="E8" s="21"/>
      <c r="F8" s="21"/>
      <c r="G8" s="21"/>
      <c r="AC8" s="122"/>
    </row>
    <row r="9" spans="1:30" s="27" customFormat="1" ht="15.75" x14ac:dyDescent="0.25">
      <c r="B9" s="162" t="s">
        <v>0</v>
      </c>
      <c r="C9" s="183" t="str">
        <f>IF(ISBLANK('1. Information'!D11),"",'1. Information'!D11)</f>
        <v>Sacramento</v>
      </c>
      <c r="F9" s="225" t="s">
        <v>1</v>
      </c>
      <c r="G9" s="345">
        <f>IF(ISBLANK('1. Information'!D9),"",'1. Information'!D9)</f>
        <v>44951</v>
      </c>
      <c r="I9" s="8"/>
    </row>
    <row r="10" spans="1:30" s="27" customFormat="1" ht="18" x14ac:dyDescent="0.2">
      <c r="B10" s="107"/>
      <c r="C10" s="107"/>
      <c r="D10" s="21"/>
      <c r="E10" s="21"/>
      <c r="F10" s="21"/>
      <c r="G10" s="21"/>
      <c r="H10" s="21"/>
      <c r="AD10" s="122"/>
    </row>
    <row r="11" spans="1:30" s="27" customFormat="1" ht="18" x14ac:dyDescent="0.2">
      <c r="B11" s="408"/>
      <c r="C11" s="210" t="s">
        <v>23</v>
      </c>
      <c r="D11" s="210" t="s">
        <v>25</v>
      </c>
      <c r="E11" s="210" t="s">
        <v>27</v>
      </c>
      <c r="F11" s="21"/>
      <c r="G11" s="21"/>
      <c r="H11" s="21"/>
      <c r="AD11" s="122"/>
    </row>
    <row r="12" spans="1:30" ht="15.75" x14ac:dyDescent="0.25">
      <c r="B12" s="233" t="s">
        <v>120</v>
      </c>
      <c r="C12" s="364" t="s">
        <v>673</v>
      </c>
      <c r="D12" s="364" t="s">
        <v>697</v>
      </c>
      <c r="E12" s="364" t="s">
        <v>221</v>
      </c>
    </row>
    <row r="13" spans="1:30" ht="45" x14ac:dyDescent="0.2">
      <c r="B13" s="374">
        <v>1</v>
      </c>
      <c r="C13" s="168" t="s">
        <v>30</v>
      </c>
      <c r="D13" s="168" t="s">
        <v>808</v>
      </c>
      <c r="E13" s="116" t="s">
        <v>809</v>
      </c>
    </row>
    <row r="14" spans="1:30" x14ac:dyDescent="0.2">
      <c r="B14" s="375">
        <v>2</v>
      </c>
      <c r="C14" s="168"/>
      <c r="D14" s="168"/>
      <c r="E14" s="116"/>
    </row>
    <row r="15" spans="1:30" x14ac:dyDescent="0.2">
      <c r="B15" s="375">
        <v>3</v>
      </c>
      <c r="C15" s="168"/>
      <c r="D15" s="168"/>
      <c r="E15" s="116"/>
    </row>
    <row r="16" spans="1:30" x14ac:dyDescent="0.2">
      <c r="B16" s="374">
        <v>4</v>
      </c>
      <c r="C16" s="168"/>
      <c r="D16" s="168"/>
      <c r="E16" s="116"/>
    </row>
    <row r="17" spans="2:14" x14ac:dyDescent="0.2">
      <c r="B17" s="375">
        <v>5</v>
      </c>
      <c r="C17" s="168"/>
      <c r="D17" s="168"/>
      <c r="E17" s="116"/>
    </row>
    <row r="18" spans="2:14" x14ac:dyDescent="0.2">
      <c r="B18" s="375">
        <v>6</v>
      </c>
      <c r="C18" s="168"/>
      <c r="D18" s="168"/>
      <c r="E18" s="116"/>
      <c r="N18" s="121"/>
    </row>
    <row r="19" spans="2:14" x14ac:dyDescent="0.2">
      <c r="B19" s="374">
        <v>7</v>
      </c>
      <c r="C19" s="168"/>
      <c r="D19" s="168"/>
      <c r="E19" s="116"/>
    </row>
    <row r="20" spans="2:14" x14ac:dyDescent="0.2">
      <c r="B20" s="375">
        <v>8</v>
      </c>
      <c r="C20" s="168"/>
      <c r="D20" s="168"/>
      <c r="E20" s="116"/>
    </row>
    <row r="21" spans="2:14" x14ac:dyDescent="0.2">
      <c r="B21" s="375">
        <v>9</v>
      </c>
      <c r="C21" s="168"/>
      <c r="D21" s="168"/>
      <c r="E21" s="116"/>
    </row>
    <row r="22" spans="2:14" x14ac:dyDescent="0.2">
      <c r="B22" s="374">
        <v>10</v>
      </c>
      <c r="C22" s="168"/>
      <c r="D22" s="168"/>
      <c r="E22" s="116"/>
    </row>
    <row r="23" spans="2:14" x14ac:dyDescent="0.2">
      <c r="B23" s="375">
        <v>11</v>
      </c>
      <c r="C23" s="168"/>
      <c r="D23" s="168"/>
      <c r="E23" s="116"/>
    </row>
    <row r="24" spans="2:14" x14ac:dyDescent="0.2">
      <c r="B24" s="375">
        <v>12</v>
      </c>
      <c r="C24" s="168"/>
      <c r="D24" s="168"/>
      <c r="E24" s="116"/>
    </row>
    <row r="25" spans="2:14" x14ac:dyDescent="0.2">
      <c r="B25" s="374">
        <v>13</v>
      </c>
      <c r="C25" s="168"/>
      <c r="D25" s="168"/>
      <c r="E25" s="116"/>
    </row>
    <row r="26" spans="2:14" x14ac:dyDescent="0.2">
      <c r="B26" s="375">
        <v>14</v>
      </c>
      <c r="C26" s="168"/>
      <c r="D26" s="168"/>
      <c r="E26" s="116"/>
    </row>
    <row r="27" spans="2:14" x14ac:dyDescent="0.2">
      <c r="B27" s="375">
        <v>15</v>
      </c>
      <c r="C27" s="168"/>
      <c r="D27" s="168"/>
      <c r="E27" s="116"/>
    </row>
    <row r="28" spans="2:14" x14ac:dyDescent="0.2">
      <c r="B28" s="374">
        <v>16</v>
      </c>
      <c r="C28" s="168"/>
      <c r="D28" s="168"/>
      <c r="E28" s="116"/>
    </row>
    <row r="29" spans="2:14" x14ac:dyDescent="0.2">
      <c r="B29" s="375">
        <v>17</v>
      </c>
      <c r="C29" s="168"/>
      <c r="D29" s="168"/>
      <c r="E29" s="116"/>
    </row>
    <row r="30" spans="2:14" x14ac:dyDescent="0.2">
      <c r="B30" s="375">
        <v>18</v>
      </c>
      <c r="C30" s="168"/>
      <c r="D30" s="168"/>
      <c r="E30" s="116"/>
    </row>
    <row r="31" spans="2:14" x14ac:dyDescent="0.2">
      <c r="B31" s="374">
        <v>19</v>
      </c>
      <c r="C31" s="168"/>
      <c r="D31" s="168"/>
      <c r="E31" s="116"/>
    </row>
    <row r="32" spans="2:14" x14ac:dyDescent="0.2">
      <c r="B32" s="375">
        <v>20</v>
      </c>
      <c r="C32" s="168"/>
      <c r="D32" s="168"/>
      <c r="E32" s="116"/>
    </row>
    <row r="33" spans="2:5" x14ac:dyDescent="0.2">
      <c r="B33" s="375">
        <v>21</v>
      </c>
      <c r="C33" s="168"/>
      <c r="D33" s="168"/>
      <c r="E33" s="116"/>
    </row>
    <row r="34" spans="2:5" x14ac:dyDescent="0.2">
      <c r="B34" s="374">
        <v>22</v>
      </c>
      <c r="C34" s="168"/>
      <c r="D34" s="168"/>
      <c r="E34" s="116"/>
    </row>
    <row r="35" spans="2:5" x14ac:dyDescent="0.2">
      <c r="B35" s="375">
        <v>23</v>
      </c>
      <c r="C35" s="168"/>
      <c r="D35" s="168"/>
      <c r="E35" s="116"/>
    </row>
    <row r="36" spans="2:5" x14ac:dyDescent="0.2">
      <c r="B36" s="375">
        <v>24</v>
      </c>
      <c r="C36" s="168"/>
      <c r="D36" s="168"/>
      <c r="E36" s="116"/>
    </row>
    <row r="37" spans="2:5" x14ac:dyDescent="0.2">
      <c r="B37" s="374">
        <v>25</v>
      </c>
      <c r="C37" s="168"/>
      <c r="D37" s="168"/>
      <c r="E37" s="116"/>
    </row>
    <row r="38" spans="2:5" x14ac:dyDescent="0.2">
      <c r="B38" s="375">
        <v>26</v>
      </c>
      <c r="C38" s="168"/>
      <c r="D38" s="168"/>
      <c r="E38" s="116"/>
    </row>
    <row r="39" spans="2:5" x14ac:dyDescent="0.2">
      <c r="B39" s="375">
        <v>27</v>
      </c>
      <c r="C39" s="168"/>
      <c r="D39" s="168"/>
      <c r="E39" s="116"/>
    </row>
    <row r="40" spans="2:5" x14ac:dyDescent="0.2">
      <c r="B40" s="374">
        <v>28</v>
      </c>
      <c r="C40" s="168"/>
      <c r="D40" s="168"/>
      <c r="E40" s="116"/>
    </row>
    <row r="41" spans="2:5" x14ac:dyDescent="0.2">
      <c r="B41" s="375">
        <v>29</v>
      </c>
      <c r="C41" s="168"/>
      <c r="D41" s="168"/>
      <c r="E41" s="116"/>
    </row>
    <row r="42" spans="2:5" x14ac:dyDescent="0.2">
      <c r="B42" s="375">
        <v>30</v>
      </c>
      <c r="C42" s="168"/>
      <c r="D42" s="168"/>
      <c r="E42" s="116"/>
    </row>
    <row r="43" spans="2:5" x14ac:dyDescent="0.2">
      <c r="B43" s="374">
        <v>31</v>
      </c>
      <c r="C43" s="168"/>
      <c r="D43" s="168"/>
      <c r="E43" s="116"/>
    </row>
    <row r="44" spans="2:5" x14ac:dyDescent="0.2">
      <c r="B44" s="375">
        <v>32</v>
      </c>
      <c r="C44" s="168"/>
      <c r="D44" s="168"/>
      <c r="E44" s="116"/>
    </row>
    <row r="45" spans="2:5" x14ac:dyDescent="0.2">
      <c r="B45" s="375">
        <v>33</v>
      </c>
      <c r="C45" s="168"/>
      <c r="D45" s="168"/>
      <c r="E45" s="116"/>
    </row>
    <row r="46" spans="2:5" x14ac:dyDescent="0.2">
      <c r="B46" s="374">
        <v>34</v>
      </c>
      <c r="C46" s="168"/>
      <c r="D46" s="168"/>
      <c r="E46" s="116"/>
    </row>
    <row r="47" spans="2:5" x14ac:dyDescent="0.2">
      <c r="B47" s="375">
        <v>35</v>
      </c>
      <c r="C47" s="168"/>
      <c r="D47" s="168"/>
      <c r="E47" s="116"/>
    </row>
    <row r="48" spans="2:5" x14ac:dyDescent="0.2">
      <c r="B48" s="375">
        <v>36</v>
      </c>
      <c r="C48" s="168"/>
      <c r="D48" s="168"/>
      <c r="E48" s="116"/>
    </row>
    <row r="49" spans="2:19" x14ac:dyDescent="0.2">
      <c r="B49" s="374">
        <v>37</v>
      </c>
      <c r="C49" s="168"/>
      <c r="D49" s="168"/>
      <c r="E49" s="116"/>
    </row>
    <row r="50" spans="2:19" x14ac:dyDescent="0.2">
      <c r="B50" s="375">
        <v>38</v>
      </c>
      <c r="C50" s="168"/>
      <c r="D50" s="168"/>
      <c r="E50" s="116"/>
    </row>
    <row r="51" spans="2:19" x14ac:dyDescent="0.2">
      <c r="B51" s="374">
        <v>39</v>
      </c>
      <c r="C51" s="168"/>
      <c r="D51" s="168"/>
      <c r="E51" s="116"/>
    </row>
    <row r="52" spans="2:19" x14ac:dyDescent="0.2">
      <c r="B52" s="375">
        <v>40</v>
      </c>
      <c r="C52" s="409"/>
      <c r="D52" s="409"/>
      <c r="E52" s="410"/>
    </row>
    <row r="53" spans="2:19" hidden="1" x14ac:dyDescent="0.2"/>
    <row r="54" spans="2:19" hidden="1" x14ac:dyDescent="0.2"/>
    <row r="55" spans="2:19" hidden="1" x14ac:dyDescent="0.2">
      <c r="S55" s="113"/>
    </row>
    <row r="56" spans="2:19" hidden="1" x14ac:dyDescent="0.2"/>
    <row r="57" spans="2:19" hidden="1" x14ac:dyDescent="0.2"/>
    <row r="58" spans="2:19" hidden="1" x14ac:dyDescent="0.2"/>
    <row r="59" spans="2:19" hidden="1" x14ac:dyDescent="0.2"/>
    <row r="60" spans="2:19" hidden="1" x14ac:dyDescent="0.2"/>
    <row r="61" spans="2:19" hidden="1" x14ac:dyDescent="0.2"/>
    <row r="62" spans="2:19" hidden="1" x14ac:dyDescent="0.2"/>
    <row r="63" spans="2:19" hidden="1" x14ac:dyDescent="0.2"/>
    <row r="64" spans="2:19" hidden="1" x14ac:dyDescent="0.2"/>
    <row r="65" spans="12:16" hidden="1" x14ac:dyDescent="0.2"/>
    <row r="66" spans="12:16" hidden="1" x14ac:dyDescent="0.2">
      <c r="L66" s="114"/>
    </row>
    <row r="67" spans="12:16" hidden="1" x14ac:dyDescent="0.2"/>
    <row r="68" spans="12:16" hidden="1" x14ac:dyDescent="0.2"/>
    <row r="69" spans="12:16" hidden="1" x14ac:dyDescent="0.2"/>
    <row r="70" spans="12:16" hidden="1" x14ac:dyDescent="0.2">
      <c r="M70" s="115"/>
    </row>
    <row r="71" spans="12:16" hidden="1" x14ac:dyDescent="0.2"/>
    <row r="72" spans="12:16" hidden="1" x14ac:dyDescent="0.2">
      <c r="N72" s="113"/>
    </row>
    <row r="73" spans="12:16" hidden="1" x14ac:dyDescent="0.2">
      <c r="P73" s="113"/>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6" sqref="A6"/>
    </sheetView>
  </sheetViews>
  <sheetFormatPr defaultColWidth="0" defaultRowHeight="15" zeroHeight="1" x14ac:dyDescent="0.25"/>
  <cols>
    <col min="1" max="1" width="128" style="392" customWidth="1"/>
    <col min="2"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692</v>
      </c>
    </row>
    <row r="5" spans="1:1" ht="15.75" x14ac:dyDescent="0.25">
      <c r="A5" s="384" t="s">
        <v>693</v>
      </c>
    </row>
    <row r="6" spans="1:1" ht="15.75" x14ac:dyDescent="0.25">
      <c r="A6" s="384" t="s">
        <v>694</v>
      </c>
    </row>
    <row r="7" spans="1:1" ht="15.75" hidden="1" x14ac:dyDescent="0.25">
      <c r="A7" s="384"/>
    </row>
    <row r="8" spans="1:1" ht="15.75" hidden="1" x14ac:dyDescent="0.25">
      <c r="A8" s="384"/>
    </row>
    <row r="9" spans="1:1" ht="15.75" hidden="1" x14ac:dyDescent="0.25">
      <c r="A9" s="384"/>
    </row>
    <row r="10" spans="1:1" ht="15.75" hidden="1" x14ac:dyDescent="0.25">
      <c r="A10" s="385"/>
    </row>
    <row r="11" spans="1:1" hidden="1" x14ac:dyDescent="0.25"/>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zoomScaleNormal="100" workbookViewId="0">
      <selection activeCell="I10" sqref="I10"/>
    </sheetView>
  </sheetViews>
  <sheetFormatPr defaultColWidth="9.140625" defaultRowHeight="15" x14ac:dyDescent="0.2"/>
  <cols>
    <col min="1" max="1" width="14.85546875" style="129" bestFit="1" customWidth="1"/>
    <col min="2" max="3" width="22.140625" style="129" bestFit="1" customWidth="1"/>
    <col min="4" max="4" width="20.140625" style="129" bestFit="1" customWidth="1"/>
    <col min="5" max="5" width="18.85546875" style="129" bestFit="1" customWidth="1"/>
    <col min="6" max="6" width="3.85546875" style="129" customWidth="1"/>
    <col min="7" max="7" width="34.7109375" style="129" customWidth="1"/>
    <col min="8" max="8" width="17.7109375" style="129" customWidth="1"/>
    <col min="9" max="9" width="12" style="129" customWidth="1"/>
    <col min="10" max="16384" width="9.140625" style="129"/>
  </cols>
  <sheetData>
    <row r="1" spans="1:9" ht="15.75" x14ac:dyDescent="0.25">
      <c r="A1" s="10" t="s">
        <v>257</v>
      </c>
    </row>
    <row r="2" spans="1:9" ht="15.75" x14ac:dyDescent="0.25">
      <c r="A2" s="10" t="s">
        <v>255</v>
      </c>
    </row>
    <row r="3" spans="1:9" ht="15.75" x14ac:dyDescent="0.25">
      <c r="A3" s="10"/>
      <c r="C3" s="154" t="s">
        <v>258</v>
      </c>
      <c r="D3" s="154" t="s">
        <v>259</v>
      </c>
      <c r="E3" s="154" t="s">
        <v>260</v>
      </c>
      <c r="F3" s="154"/>
      <c r="G3" s="157" t="s">
        <v>261</v>
      </c>
      <c r="H3" s="158" t="str">
        <f>'1. Information'!D11</f>
        <v>Sacramento</v>
      </c>
    </row>
    <row r="4" spans="1:9" ht="15.75" x14ac:dyDescent="0.25">
      <c r="A4" s="155" t="s">
        <v>9</v>
      </c>
      <c r="B4" s="155" t="s">
        <v>21</v>
      </c>
      <c r="C4" s="155" t="s">
        <v>28</v>
      </c>
      <c r="D4" s="155" t="s">
        <v>29</v>
      </c>
      <c r="E4" s="155" t="s">
        <v>30</v>
      </c>
      <c r="F4" s="155"/>
      <c r="H4" s="155"/>
    </row>
    <row r="5" spans="1:9" ht="15.75" x14ac:dyDescent="0.25">
      <c r="A5" s="129" t="s">
        <v>36</v>
      </c>
      <c r="B5" s="156">
        <v>70551654.329999998</v>
      </c>
      <c r="C5" s="156">
        <f>B5*0.76</f>
        <v>53619257.290799998</v>
      </c>
      <c r="D5" s="156">
        <f>B5*0.19</f>
        <v>13404814.322699999</v>
      </c>
      <c r="E5" s="156">
        <f>B5*0.05</f>
        <v>3527582.7165000001</v>
      </c>
      <c r="F5" s="156"/>
      <c r="G5" s="155" t="s">
        <v>265</v>
      </c>
      <c r="H5" s="155" t="s">
        <v>266</v>
      </c>
      <c r="I5" s="10" t="s">
        <v>267</v>
      </c>
    </row>
    <row r="6" spans="1:9" x14ac:dyDescent="0.2">
      <c r="A6" s="129" t="s">
        <v>93</v>
      </c>
      <c r="B6" s="156">
        <v>1499512.8499999999</v>
      </c>
      <c r="C6" s="156">
        <f t="shared" ref="C6:C63" si="0">B6*0.76</f>
        <v>1139629.7659999998</v>
      </c>
      <c r="D6" s="156">
        <f t="shared" ref="D6:D63" si="1">B6*0.19</f>
        <v>284907.44149999996</v>
      </c>
      <c r="E6" s="156">
        <f t="shared" ref="E6:E63" si="2">B6*0.05</f>
        <v>74975.642500000002</v>
      </c>
      <c r="F6" s="156"/>
      <c r="G6" s="160" t="s">
        <v>264</v>
      </c>
      <c r="H6" s="159" t="str">
        <f>IF(SUM('2. Component Summary'!D27:H27)='2. Component Summary'!I27,"OK","ERROR")</f>
        <v>OK</v>
      </c>
      <c r="I6" s="129" t="s">
        <v>263</v>
      </c>
    </row>
    <row r="7" spans="1:9" x14ac:dyDescent="0.2">
      <c r="A7" s="129" t="s">
        <v>37</v>
      </c>
      <c r="B7" s="156">
        <v>2931915.6899999995</v>
      </c>
      <c r="C7" s="156">
        <f t="shared" si="0"/>
        <v>2228255.9243999994</v>
      </c>
      <c r="D7" s="156">
        <f t="shared" si="1"/>
        <v>557063.98109999986</v>
      </c>
      <c r="E7" s="156">
        <f t="shared" si="2"/>
        <v>146595.78449999998</v>
      </c>
      <c r="F7" s="156"/>
      <c r="G7" s="160" t="s">
        <v>268</v>
      </c>
      <c r="H7" s="159" t="str">
        <f>IF('2. Component Summary'!D40*0.05&gt;VLOOKUP(H3,SCO_Distribution,2,FALSE),"ERROR","OK")</f>
        <v>OK</v>
      </c>
      <c r="I7" s="119" t="s">
        <v>270</v>
      </c>
    </row>
    <row r="8" spans="1:9" x14ac:dyDescent="0.2">
      <c r="A8" s="129" t="s">
        <v>256</v>
      </c>
      <c r="B8" s="156">
        <v>5994545.0099999988</v>
      </c>
      <c r="C8" s="156">
        <f t="shared" si="0"/>
        <v>4555854.2075999994</v>
      </c>
      <c r="D8" s="156">
        <f t="shared" si="1"/>
        <v>1138963.5518999998</v>
      </c>
      <c r="E8" s="156">
        <f t="shared" si="2"/>
        <v>299727.25049999997</v>
      </c>
      <c r="F8" s="156"/>
      <c r="G8" s="160" t="s">
        <v>269</v>
      </c>
      <c r="H8" s="159" t="str">
        <f>IF(ISBLANK('2. Component Summary'!D46),"ERROR","OK")</f>
        <v>OK</v>
      </c>
      <c r="I8" s="118" t="s">
        <v>262</v>
      </c>
    </row>
    <row r="9" spans="1:9" x14ac:dyDescent="0.2">
      <c r="A9" s="129" t="s">
        <v>39</v>
      </c>
      <c r="B9" s="156">
        <v>11405471.799999999</v>
      </c>
      <c r="C9" s="156">
        <f t="shared" si="0"/>
        <v>8668158.568</v>
      </c>
      <c r="D9" s="156">
        <f t="shared" si="1"/>
        <v>2167039.642</v>
      </c>
      <c r="E9" s="156">
        <f t="shared" si="2"/>
        <v>570273.59</v>
      </c>
      <c r="F9" s="156"/>
      <c r="G9" s="160" t="s">
        <v>271</v>
      </c>
      <c r="H9" s="159" t="str">
        <f>IF(ISBLANK('2. Component Summary'!I14),"ERROR","OK")</f>
        <v>OK</v>
      </c>
      <c r="I9" s="129" t="s">
        <v>272</v>
      </c>
    </row>
    <row r="10" spans="1:9" x14ac:dyDescent="0.2">
      <c r="A10" s="129" t="s">
        <v>40</v>
      </c>
      <c r="B10" s="156">
        <v>3208867.31</v>
      </c>
      <c r="C10" s="156">
        <f t="shared" si="0"/>
        <v>2438739.1556000002</v>
      </c>
      <c r="D10" s="156">
        <f t="shared" si="1"/>
        <v>609684.78890000004</v>
      </c>
      <c r="E10" s="156">
        <f t="shared" si="2"/>
        <v>160443.36550000001</v>
      </c>
      <c r="F10" s="156"/>
      <c r="G10" s="160" t="s">
        <v>273</v>
      </c>
      <c r="H10" s="159" t="str">
        <f>IF(ISBLANK('2. Component Summary'!F19),"ERROR","OK")</f>
        <v>OK</v>
      </c>
      <c r="I10" s="129" t="s">
        <v>274</v>
      </c>
    </row>
    <row r="11" spans="1:9" x14ac:dyDescent="0.2">
      <c r="A11" s="129" t="s">
        <v>41</v>
      </c>
      <c r="B11" s="156">
        <v>2568596.2199999997</v>
      </c>
      <c r="C11" s="156">
        <f t="shared" si="0"/>
        <v>1952133.1271999998</v>
      </c>
      <c r="D11" s="156">
        <f t="shared" si="1"/>
        <v>488033.28179999994</v>
      </c>
      <c r="E11" s="156">
        <f t="shared" si="2"/>
        <v>128429.81099999999</v>
      </c>
      <c r="F11" s="156"/>
    </row>
    <row r="12" spans="1:9" x14ac:dyDescent="0.2">
      <c r="A12" s="129" t="s">
        <v>42</v>
      </c>
      <c r="B12" s="156">
        <v>45360350.140000008</v>
      </c>
      <c r="C12" s="156">
        <f t="shared" si="0"/>
        <v>34473866.106400006</v>
      </c>
      <c r="D12" s="156">
        <f t="shared" si="1"/>
        <v>8618466.5266000014</v>
      </c>
      <c r="E12" s="156">
        <f t="shared" si="2"/>
        <v>2268017.5070000007</v>
      </c>
      <c r="F12" s="156"/>
    </row>
    <row r="13" spans="1:9" x14ac:dyDescent="0.2">
      <c r="A13" s="129" t="s">
        <v>43</v>
      </c>
      <c r="B13" s="156">
        <v>2728833.71</v>
      </c>
      <c r="C13" s="156">
        <f t="shared" si="0"/>
        <v>2073913.6196000001</v>
      </c>
      <c r="D13" s="156">
        <f t="shared" si="1"/>
        <v>518478.40490000002</v>
      </c>
      <c r="E13" s="156">
        <f t="shared" si="2"/>
        <v>136441.68549999999</v>
      </c>
      <c r="F13" s="156"/>
    </row>
    <row r="14" spans="1:9" x14ac:dyDescent="0.2">
      <c r="A14" s="129" t="s">
        <v>44</v>
      </c>
      <c r="B14" s="156">
        <v>7928641.3099999987</v>
      </c>
      <c r="C14" s="156">
        <f t="shared" si="0"/>
        <v>6025767.3955999995</v>
      </c>
      <c r="D14" s="156">
        <f t="shared" si="1"/>
        <v>1506441.8488999999</v>
      </c>
      <c r="E14" s="156">
        <f t="shared" si="2"/>
        <v>396432.06549999997</v>
      </c>
      <c r="F14" s="156"/>
    </row>
    <row r="15" spans="1:9" x14ac:dyDescent="0.2">
      <c r="A15" s="129" t="s">
        <v>45</v>
      </c>
      <c r="B15" s="156">
        <v>49459289.239999995</v>
      </c>
      <c r="C15" s="156">
        <f t="shared" si="0"/>
        <v>37589059.822399996</v>
      </c>
      <c r="D15" s="156">
        <f t="shared" si="1"/>
        <v>9397264.9555999991</v>
      </c>
      <c r="E15" s="156">
        <f t="shared" si="2"/>
        <v>2472964.4619999998</v>
      </c>
      <c r="F15" s="156"/>
    </row>
    <row r="16" spans="1:9" x14ac:dyDescent="0.2">
      <c r="A16" s="129" t="s">
        <v>46</v>
      </c>
      <c r="B16" s="156">
        <v>2777161.3</v>
      </c>
      <c r="C16" s="156">
        <f t="shared" si="0"/>
        <v>2110642.588</v>
      </c>
      <c r="D16" s="156">
        <f t="shared" si="1"/>
        <v>527660.647</v>
      </c>
      <c r="E16" s="156">
        <f t="shared" si="2"/>
        <v>138858.065</v>
      </c>
      <c r="F16" s="156"/>
    </row>
    <row r="17" spans="1:6" x14ac:dyDescent="0.2">
      <c r="A17" s="129" t="s">
        <v>47</v>
      </c>
      <c r="B17" s="156">
        <v>7058805.6600000011</v>
      </c>
      <c r="C17" s="156">
        <f t="shared" si="0"/>
        <v>5364692.3016000008</v>
      </c>
      <c r="D17" s="156">
        <f t="shared" si="1"/>
        <v>1341173.0754000002</v>
      </c>
      <c r="E17" s="156">
        <f t="shared" si="2"/>
        <v>352940.28300000005</v>
      </c>
      <c r="F17" s="156"/>
    </row>
    <row r="18" spans="1:6" x14ac:dyDescent="0.2">
      <c r="A18" s="129" t="s">
        <v>48</v>
      </c>
      <c r="B18" s="156">
        <v>9759832.0800000001</v>
      </c>
      <c r="C18" s="156">
        <f t="shared" si="0"/>
        <v>7417472.3808000004</v>
      </c>
      <c r="D18" s="156">
        <f t="shared" si="1"/>
        <v>1854368.0952000001</v>
      </c>
      <c r="E18" s="156">
        <f t="shared" si="2"/>
        <v>487991.60400000005</v>
      </c>
      <c r="F18" s="156"/>
    </row>
    <row r="19" spans="1:6" x14ac:dyDescent="0.2">
      <c r="A19" s="129" t="s">
        <v>49</v>
      </c>
      <c r="B19" s="156">
        <v>1843374.33</v>
      </c>
      <c r="C19" s="156">
        <f t="shared" si="0"/>
        <v>1400964.4908</v>
      </c>
      <c r="D19" s="156">
        <f t="shared" si="1"/>
        <v>350241.12270000001</v>
      </c>
      <c r="E19" s="156">
        <f t="shared" si="2"/>
        <v>92168.71650000001</v>
      </c>
      <c r="F19" s="156"/>
    </row>
    <row r="20" spans="1:6" x14ac:dyDescent="0.2">
      <c r="A20" s="129" t="s">
        <v>50</v>
      </c>
      <c r="B20" s="156">
        <v>42775932.490000002</v>
      </c>
      <c r="C20" s="156">
        <f t="shared" si="0"/>
        <v>32509708.692400001</v>
      </c>
      <c r="D20" s="156">
        <f t="shared" si="1"/>
        <v>8127427.1731000002</v>
      </c>
      <c r="E20" s="156">
        <f t="shared" si="2"/>
        <v>2138796.6245000004</v>
      </c>
      <c r="F20" s="156"/>
    </row>
    <row r="21" spans="1:6" x14ac:dyDescent="0.2">
      <c r="A21" s="129" t="s">
        <v>51</v>
      </c>
      <c r="B21" s="156">
        <v>8142509.4199999999</v>
      </c>
      <c r="C21" s="156">
        <f t="shared" si="0"/>
        <v>6188307.1591999996</v>
      </c>
      <c r="D21" s="156">
        <f t="shared" si="1"/>
        <v>1547076.7897999999</v>
      </c>
      <c r="E21" s="156">
        <f t="shared" si="2"/>
        <v>407125.47100000002</v>
      </c>
      <c r="F21" s="156"/>
    </row>
    <row r="22" spans="1:6" x14ac:dyDescent="0.2">
      <c r="A22" s="129" t="s">
        <v>52</v>
      </c>
      <c r="B22" s="156">
        <v>3954947.83</v>
      </c>
      <c r="C22" s="156">
        <f t="shared" si="0"/>
        <v>3005760.3508000001</v>
      </c>
      <c r="D22" s="156">
        <f t="shared" si="1"/>
        <v>751440.08770000003</v>
      </c>
      <c r="E22" s="156">
        <f t="shared" si="2"/>
        <v>197747.39150000003</v>
      </c>
      <c r="F22" s="156"/>
    </row>
    <row r="23" spans="1:6" x14ac:dyDescent="0.2">
      <c r="A23" s="129" t="s">
        <v>53</v>
      </c>
      <c r="B23" s="156">
        <v>2718985.63</v>
      </c>
      <c r="C23" s="156">
        <f t="shared" si="0"/>
        <v>2066429.0788</v>
      </c>
      <c r="D23" s="156">
        <f t="shared" si="1"/>
        <v>516607.2697</v>
      </c>
      <c r="E23" s="156">
        <f t="shared" si="2"/>
        <v>135949.28150000001</v>
      </c>
      <c r="F23" s="156"/>
    </row>
    <row r="24" spans="1:6" x14ac:dyDescent="0.2">
      <c r="A24" s="129" t="s">
        <v>54</v>
      </c>
      <c r="B24" s="156">
        <v>562799427.95000005</v>
      </c>
      <c r="C24" s="156">
        <f t="shared" si="0"/>
        <v>427727565.24200004</v>
      </c>
      <c r="D24" s="156">
        <f t="shared" si="1"/>
        <v>106931891.31050001</v>
      </c>
      <c r="E24" s="156">
        <f t="shared" si="2"/>
        <v>28139971.397500005</v>
      </c>
      <c r="F24" s="156"/>
    </row>
    <row r="25" spans="1:6" x14ac:dyDescent="0.2">
      <c r="A25" s="129" t="s">
        <v>55</v>
      </c>
      <c r="B25" s="156">
        <v>8618217.0300000012</v>
      </c>
      <c r="C25" s="156">
        <f t="shared" si="0"/>
        <v>6549844.9428000012</v>
      </c>
      <c r="D25" s="156">
        <f t="shared" si="1"/>
        <v>1637461.2357000003</v>
      </c>
      <c r="E25" s="156">
        <f t="shared" si="2"/>
        <v>430910.85150000011</v>
      </c>
      <c r="F25" s="156"/>
    </row>
    <row r="26" spans="1:6" x14ac:dyDescent="0.2">
      <c r="A26" s="129" t="s">
        <v>56</v>
      </c>
      <c r="B26" s="156">
        <v>11207287.699999999</v>
      </c>
      <c r="C26" s="156">
        <f t="shared" si="0"/>
        <v>8517538.6519999988</v>
      </c>
      <c r="D26" s="156">
        <f t="shared" si="1"/>
        <v>2129384.6629999997</v>
      </c>
      <c r="E26" s="156">
        <f t="shared" si="2"/>
        <v>560364.38500000001</v>
      </c>
      <c r="F26" s="156"/>
    </row>
    <row r="27" spans="1:6" x14ac:dyDescent="0.2">
      <c r="A27" s="129" t="s">
        <v>57</v>
      </c>
      <c r="B27" s="156">
        <v>1848530.92</v>
      </c>
      <c r="C27" s="156">
        <f t="shared" si="0"/>
        <v>1404883.4992</v>
      </c>
      <c r="D27" s="156">
        <f t="shared" si="1"/>
        <v>351220.87479999999</v>
      </c>
      <c r="E27" s="156">
        <f t="shared" si="2"/>
        <v>92426.546000000002</v>
      </c>
      <c r="F27" s="156"/>
    </row>
    <row r="28" spans="1:6" x14ac:dyDescent="0.2">
      <c r="A28" s="129" t="s">
        <v>58</v>
      </c>
      <c r="B28" s="156">
        <v>4823051.5200000005</v>
      </c>
      <c r="C28" s="156">
        <f t="shared" si="0"/>
        <v>3665519.1552000004</v>
      </c>
      <c r="D28" s="156">
        <f t="shared" si="1"/>
        <v>916379.7888000001</v>
      </c>
      <c r="E28" s="156">
        <f t="shared" si="2"/>
        <v>241152.57600000003</v>
      </c>
      <c r="F28" s="156"/>
    </row>
    <row r="29" spans="1:6" x14ac:dyDescent="0.2">
      <c r="A29" s="129" t="s">
        <v>59</v>
      </c>
      <c r="B29" s="156">
        <v>14640569.48</v>
      </c>
      <c r="C29" s="156">
        <f t="shared" si="0"/>
        <v>11126832.8048</v>
      </c>
      <c r="D29" s="156">
        <f t="shared" si="1"/>
        <v>2781708.2012</v>
      </c>
      <c r="E29" s="156">
        <f t="shared" si="2"/>
        <v>732028.47400000005</v>
      </c>
      <c r="F29" s="156"/>
    </row>
    <row r="30" spans="1:6" x14ac:dyDescent="0.2">
      <c r="A30" s="129" t="s">
        <v>60</v>
      </c>
      <c r="B30" s="156">
        <v>1685960.2599999998</v>
      </c>
      <c r="C30" s="156">
        <f t="shared" si="0"/>
        <v>1281329.7975999999</v>
      </c>
      <c r="D30" s="156">
        <f t="shared" si="1"/>
        <v>320332.44939999998</v>
      </c>
      <c r="E30" s="156">
        <f t="shared" si="2"/>
        <v>84298.012999999992</v>
      </c>
      <c r="F30" s="156"/>
    </row>
    <row r="31" spans="1:6" x14ac:dyDescent="0.2">
      <c r="A31" s="129" t="s">
        <v>61</v>
      </c>
      <c r="B31" s="156">
        <v>1795078.7</v>
      </c>
      <c r="C31" s="156">
        <f t="shared" si="0"/>
        <v>1364259.8119999999</v>
      </c>
      <c r="D31" s="156">
        <f t="shared" si="1"/>
        <v>341064.95299999998</v>
      </c>
      <c r="E31" s="156">
        <f t="shared" si="2"/>
        <v>89753.934999999998</v>
      </c>
      <c r="F31" s="156"/>
    </row>
    <row r="32" spans="1:6" x14ac:dyDescent="0.2">
      <c r="A32" s="129" t="s">
        <v>62</v>
      </c>
      <c r="B32" s="156">
        <v>23244033.949999992</v>
      </c>
      <c r="C32" s="156">
        <f t="shared" si="0"/>
        <v>17665465.801999994</v>
      </c>
      <c r="D32" s="156">
        <f t="shared" si="1"/>
        <v>4416366.4504999984</v>
      </c>
      <c r="E32" s="156">
        <f t="shared" si="2"/>
        <v>1162201.6974999995</v>
      </c>
      <c r="F32" s="156"/>
    </row>
    <row r="33" spans="1:6" x14ac:dyDescent="0.2">
      <c r="A33" s="129" t="s">
        <v>63</v>
      </c>
      <c r="B33" s="156">
        <v>6536717.3899999997</v>
      </c>
      <c r="C33" s="156">
        <f t="shared" si="0"/>
        <v>4967905.2164000003</v>
      </c>
      <c r="D33" s="156">
        <f t="shared" si="1"/>
        <v>1241976.3041000001</v>
      </c>
      <c r="E33" s="156">
        <f t="shared" si="2"/>
        <v>326835.86950000003</v>
      </c>
      <c r="F33" s="156"/>
    </row>
    <row r="34" spans="1:6" x14ac:dyDescent="0.2">
      <c r="A34" s="129" t="s">
        <v>64</v>
      </c>
      <c r="B34" s="156">
        <v>5205259.92</v>
      </c>
      <c r="C34" s="156">
        <f t="shared" si="0"/>
        <v>3955997.5392</v>
      </c>
      <c r="D34" s="156">
        <f t="shared" si="1"/>
        <v>988999.3848</v>
      </c>
      <c r="E34" s="156">
        <f t="shared" si="2"/>
        <v>260262.99600000001</v>
      </c>
      <c r="F34" s="156"/>
    </row>
    <row r="35" spans="1:6" x14ac:dyDescent="0.2">
      <c r="A35" s="129" t="s">
        <v>65</v>
      </c>
      <c r="B35" s="156">
        <v>161768522.68000001</v>
      </c>
      <c r="C35" s="156">
        <f t="shared" si="0"/>
        <v>122944077.2368</v>
      </c>
      <c r="D35" s="156">
        <f t="shared" si="1"/>
        <v>30736019.3092</v>
      </c>
      <c r="E35" s="156">
        <f t="shared" si="2"/>
        <v>8088426.1340000005</v>
      </c>
      <c r="F35" s="156"/>
    </row>
    <row r="36" spans="1:6" x14ac:dyDescent="0.2">
      <c r="A36" s="129" t="s">
        <v>66</v>
      </c>
      <c r="B36" s="156">
        <v>13984445.129999997</v>
      </c>
      <c r="C36" s="156">
        <f t="shared" si="0"/>
        <v>10628178.298799997</v>
      </c>
      <c r="D36" s="156">
        <f t="shared" si="1"/>
        <v>2657044.5746999993</v>
      </c>
      <c r="E36" s="156">
        <f t="shared" si="2"/>
        <v>699222.2564999999</v>
      </c>
      <c r="F36" s="156"/>
    </row>
    <row r="37" spans="1:6" x14ac:dyDescent="0.2">
      <c r="A37" s="129" t="s">
        <v>67</v>
      </c>
      <c r="B37" s="156">
        <v>2467653.1999999997</v>
      </c>
      <c r="C37" s="156">
        <f t="shared" si="0"/>
        <v>1875416.4319999998</v>
      </c>
      <c r="D37" s="156">
        <f t="shared" si="1"/>
        <v>468854.10799999995</v>
      </c>
      <c r="E37" s="156">
        <f t="shared" si="2"/>
        <v>123382.65999999999</v>
      </c>
      <c r="F37" s="156"/>
    </row>
    <row r="38" spans="1:6" x14ac:dyDescent="0.2">
      <c r="A38" s="129" t="s">
        <v>68</v>
      </c>
      <c r="B38" s="156">
        <v>107758676.78999998</v>
      </c>
      <c r="C38" s="156">
        <f t="shared" si="0"/>
        <v>81896594.360399976</v>
      </c>
      <c r="D38" s="156">
        <f t="shared" si="1"/>
        <v>20474148.590099994</v>
      </c>
      <c r="E38" s="156">
        <f t="shared" si="2"/>
        <v>5387933.8394999988</v>
      </c>
      <c r="F38" s="156"/>
    </row>
    <row r="39" spans="1:6" x14ac:dyDescent="0.2">
      <c r="A39" s="129" t="s">
        <v>69</v>
      </c>
      <c r="B39" s="156">
        <v>64816236.610000007</v>
      </c>
      <c r="C39" s="156">
        <f t="shared" si="0"/>
        <v>49260339.823600009</v>
      </c>
      <c r="D39" s="156">
        <f t="shared" si="1"/>
        <v>12315084.955900002</v>
      </c>
      <c r="E39" s="156">
        <f t="shared" si="2"/>
        <v>3240811.8305000006</v>
      </c>
      <c r="F39" s="156"/>
    </row>
    <row r="40" spans="1:6" x14ac:dyDescent="0.2">
      <c r="A40" s="129" t="s">
        <v>70</v>
      </c>
      <c r="B40" s="156">
        <v>3734424.29</v>
      </c>
      <c r="C40" s="156">
        <f t="shared" si="0"/>
        <v>2838162.4604000002</v>
      </c>
      <c r="D40" s="156">
        <f t="shared" si="1"/>
        <v>709540.61510000005</v>
      </c>
      <c r="E40" s="156">
        <f t="shared" si="2"/>
        <v>186721.2145</v>
      </c>
      <c r="F40" s="156"/>
    </row>
    <row r="41" spans="1:6" x14ac:dyDescent="0.2">
      <c r="A41" s="129" t="s">
        <v>71</v>
      </c>
      <c r="B41" s="156">
        <v>105985451.15000001</v>
      </c>
      <c r="C41" s="156">
        <f t="shared" si="0"/>
        <v>80548942.874000013</v>
      </c>
      <c r="D41" s="156">
        <f t="shared" si="1"/>
        <v>20137235.718500003</v>
      </c>
      <c r="E41" s="156">
        <f t="shared" si="2"/>
        <v>5299272.557500001</v>
      </c>
      <c r="F41" s="156"/>
    </row>
    <row r="42" spans="1:6" x14ac:dyDescent="0.2">
      <c r="A42" s="129" t="s">
        <v>72</v>
      </c>
      <c r="B42" s="156">
        <v>162263869.34999999</v>
      </c>
      <c r="C42" s="156">
        <f t="shared" si="0"/>
        <v>123320540.706</v>
      </c>
      <c r="D42" s="156">
        <f t="shared" si="1"/>
        <v>30830135.1765</v>
      </c>
      <c r="E42" s="156">
        <f t="shared" si="2"/>
        <v>8113193.4675000003</v>
      </c>
      <c r="F42" s="156"/>
    </row>
    <row r="43" spans="1:6" x14ac:dyDescent="0.2">
      <c r="A43" s="129" t="s">
        <v>73</v>
      </c>
      <c r="B43" s="156">
        <v>36784240.540000007</v>
      </c>
      <c r="C43" s="156">
        <f t="shared" si="0"/>
        <v>27956022.810400005</v>
      </c>
      <c r="D43" s="156">
        <f t="shared" si="1"/>
        <v>6989005.7026000014</v>
      </c>
      <c r="E43" s="156">
        <f t="shared" si="2"/>
        <v>1839212.0270000005</v>
      </c>
      <c r="F43" s="156"/>
    </row>
    <row r="44" spans="1:6" x14ac:dyDescent="0.2">
      <c r="A44" s="129" t="s">
        <v>74</v>
      </c>
      <c r="B44" s="156">
        <v>34063364.469999999</v>
      </c>
      <c r="C44" s="156">
        <f t="shared" si="0"/>
        <v>25888156.997200001</v>
      </c>
      <c r="D44" s="156">
        <f t="shared" si="1"/>
        <v>6472039.2493000003</v>
      </c>
      <c r="E44" s="156">
        <f t="shared" si="2"/>
        <v>1703168.2235000001</v>
      </c>
      <c r="F44" s="156"/>
    </row>
    <row r="45" spans="1:6" x14ac:dyDescent="0.2">
      <c r="A45" s="129" t="s">
        <v>75</v>
      </c>
      <c r="B45" s="156">
        <v>13341171.349999998</v>
      </c>
      <c r="C45" s="156">
        <f t="shared" si="0"/>
        <v>10139290.225999998</v>
      </c>
      <c r="D45" s="156">
        <f t="shared" si="1"/>
        <v>2534822.5564999995</v>
      </c>
      <c r="E45" s="156">
        <f t="shared" si="2"/>
        <v>667058.56749999989</v>
      </c>
      <c r="F45" s="156"/>
    </row>
    <row r="46" spans="1:6" x14ac:dyDescent="0.2">
      <c r="A46" s="129" t="s">
        <v>76</v>
      </c>
      <c r="B46" s="156">
        <v>32446715.590000004</v>
      </c>
      <c r="C46" s="156">
        <f t="shared" si="0"/>
        <v>24659503.848400004</v>
      </c>
      <c r="D46" s="156">
        <f t="shared" si="1"/>
        <v>6164875.9621000011</v>
      </c>
      <c r="E46" s="156">
        <f t="shared" si="2"/>
        <v>1622335.7795000002</v>
      </c>
      <c r="F46" s="156"/>
    </row>
    <row r="47" spans="1:6" x14ac:dyDescent="0.2">
      <c r="A47" s="129" t="s">
        <v>77</v>
      </c>
      <c r="B47" s="156">
        <v>22984920.520000003</v>
      </c>
      <c r="C47" s="156">
        <f t="shared" si="0"/>
        <v>17468539.595200002</v>
      </c>
      <c r="D47" s="156">
        <f t="shared" si="1"/>
        <v>4367134.8988000005</v>
      </c>
      <c r="E47" s="156">
        <f t="shared" si="2"/>
        <v>1149246.0260000003</v>
      </c>
      <c r="F47" s="156"/>
    </row>
    <row r="48" spans="1:6" x14ac:dyDescent="0.2">
      <c r="A48" s="129" t="s">
        <v>78</v>
      </c>
      <c r="B48" s="156">
        <v>89754925.079999998</v>
      </c>
      <c r="C48" s="156">
        <f t="shared" si="0"/>
        <v>68213743.060800001</v>
      </c>
      <c r="D48" s="156">
        <f t="shared" si="1"/>
        <v>17053435.7652</v>
      </c>
      <c r="E48" s="156">
        <f t="shared" si="2"/>
        <v>4487746.2539999997</v>
      </c>
      <c r="F48" s="156"/>
    </row>
    <row r="49" spans="1:6" x14ac:dyDescent="0.2">
      <c r="A49" s="129" t="s">
        <v>79</v>
      </c>
      <c r="B49" s="156">
        <v>14340650.48</v>
      </c>
      <c r="C49" s="156">
        <f t="shared" si="0"/>
        <v>10898894.364800001</v>
      </c>
      <c r="D49" s="156">
        <f t="shared" si="1"/>
        <v>2724723.5912000001</v>
      </c>
      <c r="E49" s="156">
        <f t="shared" si="2"/>
        <v>717032.52400000009</v>
      </c>
      <c r="F49" s="156"/>
    </row>
    <row r="50" spans="1:6" x14ac:dyDescent="0.2">
      <c r="A50" s="129" t="s">
        <v>80</v>
      </c>
      <c r="B50" s="156">
        <v>9451466.3299999982</v>
      </c>
      <c r="C50" s="156">
        <f t="shared" si="0"/>
        <v>7183114.4107999988</v>
      </c>
      <c r="D50" s="156">
        <f t="shared" si="1"/>
        <v>1795778.6026999997</v>
      </c>
      <c r="E50" s="156">
        <f t="shared" si="2"/>
        <v>472573.31649999996</v>
      </c>
      <c r="F50" s="156"/>
    </row>
    <row r="51" spans="1:6" x14ac:dyDescent="0.2">
      <c r="A51" s="129" t="s">
        <v>81</v>
      </c>
      <c r="B51" s="156">
        <v>1543875.5100000002</v>
      </c>
      <c r="C51" s="156">
        <f t="shared" si="0"/>
        <v>1173345.3876000002</v>
      </c>
      <c r="D51" s="156">
        <f t="shared" si="1"/>
        <v>293336.34690000006</v>
      </c>
      <c r="E51" s="156">
        <f t="shared" si="2"/>
        <v>77193.775500000018</v>
      </c>
      <c r="F51" s="156"/>
    </row>
    <row r="52" spans="1:6" x14ac:dyDescent="0.2">
      <c r="A52" s="129" t="s">
        <v>82</v>
      </c>
      <c r="B52" s="156">
        <v>3180379.8300000005</v>
      </c>
      <c r="C52" s="156">
        <f t="shared" si="0"/>
        <v>2417088.6708000004</v>
      </c>
      <c r="D52" s="156">
        <f t="shared" si="1"/>
        <v>604272.16770000011</v>
      </c>
      <c r="E52" s="156">
        <f t="shared" si="2"/>
        <v>159018.99150000003</v>
      </c>
      <c r="F52" s="156"/>
    </row>
    <row r="53" spans="1:6" x14ac:dyDescent="0.2">
      <c r="A53" s="129" t="s">
        <v>83</v>
      </c>
      <c r="B53" s="156">
        <v>19695352.549999997</v>
      </c>
      <c r="C53" s="156">
        <f t="shared" si="0"/>
        <v>14968467.937999997</v>
      </c>
      <c r="D53" s="156">
        <f t="shared" si="1"/>
        <v>3742116.9844999993</v>
      </c>
      <c r="E53" s="156">
        <f t="shared" si="2"/>
        <v>984767.62749999994</v>
      </c>
      <c r="F53" s="156"/>
    </row>
    <row r="54" spans="1:6" x14ac:dyDescent="0.2">
      <c r="A54" s="129" t="s">
        <v>84</v>
      </c>
      <c r="B54" s="156">
        <v>22448346.500000004</v>
      </c>
      <c r="C54" s="156">
        <f t="shared" si="0"/>
        <v>17060743.340000004</v>
      </c>
      <c r="D54" s="156">
        <f t="shared" si="1"/>
        <v>4265185.8350000009</v>
      </c>
      <c r="E54" s="156">
        <f t="shared" si="2"/>
        <v>1122417.3250000002</v>
      </c>
      <c r="F54" s="156"/>
    </row>
    <row r="55" spans="1:6" x14ac:dyDescent="0.2">
      <c r="A55" s="129" t="s">
        <v>85</v>
      </c>
      <c r="B55" s="156">
        <v>25846252.59</v>
      </c>
      <c r="C55" s="156">
        <f t="shared" si="0"/>
        <v>19643151.968400002</v>
      </c>
      <c r="D55" s="156">
        <f t="shared" si="1"/>
        <v>4910787.9921000004</v>
      </c>
      <c r="E55" s="156">
        <f t="shared" si="2"/>
        <v>1292312.6295</v>
      </c>
      <c r="F55" s="156"/>
    </row>
    <row r="56" spans="1:6" x14ac:dyDescent="0.2">
      <c r="A56" s="129" t="s">
        <v>177</v>
      </c>
      <c r="B56" s="156">
        <v>8720457.4700000007</v>
      </c>
      <c r="C56" s="156">
        <f t="shared" si="0"/>
        <v>6627547.6772000007</v>
      </c>
      <c r="D56" s="156">
        <f t="shared" si="1"/>
        <v>1656886.9193000002</v>
      </c>
      <c r="E56" s="156">
        <f t="shared" si="2"/>
        <v>436022.87350000005</v>
      </c>
      <c r="F56" s="156"/>
    </row>
    <row r="57" spans="1:6" x14ac:dyDescent="0.2">
      <c r="A57" s="129" t="s">
        <v>86</v>
      </c>
      <c r="B57" s="156">
        <v>3817793.55</v>
      </c>
      <c r="C57" s="156">
        <f t="shared" si="0"/>
        <v>2901523.0979999998</v>
      </c>
      <c r="D57" s="156">
        <f t="shared" si="1"/>
        <v>725380.77449999994</v>
      </c>
      <c r="E57" s="156">
        <f t="shared" si="2"/>
        <v>190889.67749999999</v>
      </c>
      <c r="F57" s="156"/>
    </row>
    <row r="58" spans="1:6" x14ac:dyDescent="0.2">
      <c r="A58" s="129" t="s">
        <v>87</v>
      </c>
      <c r="B58" s="156">
        <v>11170390.67</v>
      </c>
      <c r="C58" s="156">
        <f t="shared" si="0"/>
        <v>8489496.9091999996</v>
      </c>
      <c r="D58" s="156">
        <f t="shared" si="1"/>
        <v>2122374.2272999999</v>
      </c>
      <c r="E58" s="156">
        <f t="shared" si="2"/>
        <v>558519.53350000002</v>
      </c>
      <c r="F58" s="156"/>
    </row>
    <row r="59" spans="1:6" x14ac:dyDescent="0.2">
      <c r="A59" s="129" t="s">
        <v>88</v>
      </c>
      <c r="B59" s="156">
        <v>1780320.58</v>
      </c>
      <c r="C59" s="156">
        <f t="shared" si="0"/>
        <v>1353043.6408000002</v>
      </c>
      <c r="D59" s="156">
        <f t="shared" si="1"/>
        <v>338260.91020000004</v>
      </c>
      <c r="E59" s="156">
        <f t="shared" si="2"/>
        <v>89016.02900000001</v>
      </c>
      <c r="F59" s="156"/>
    </row>
    <row r="60" spans="1:6" x14ac:dyDescent="0.2">
      <c r="A60" s="129" t="s">
        <v>89</v>
      </c>
      <c r="B60" s="156">
        <v>24328481.469999995</v>
      </c>
      <c r="C60" s="156">
        <f t="shared" si="0"/>
        <v>18489645.917199995</v>
      </c>
      <c r="D60" s="156">
        <f t="shared" si="1"/>
        <v>4622411.4792999988</v>
      </c>
      <c r="E60" s="156">
        <f t="shared" si="2"/>
        <v>1216424.0734999997</v>
      </c>
      <c r="F60" s="156"/>
    </row>
    <row r="61" spans="1:6" x14ac:dyDescent="0.2">
      <c r="A61" s="129" t="s">
        <v>90</v>
      </c>
      <c r="B61" s="156">
        <v>3531297.5500000003</v>
      </c>
      <c r="C61" s="156">
        <f t="shared" si="0"/>
        <v>2683786.1380000003</v>
      </c>
      <c r="D61" s="156">
        <f t="shared" si="1"/>
        <v>670946.53450000007</v>
      </c>
      <c r="E61" s="156">
        <f t="shared" si="2"/>
        <v>176564.87750000003</v>
      </c>
      <c r="F61" s="156"/>
    </row>
    <row r="62" spans="1:6" x14ac:dyDescent="0.2">
      <c r="A62" s="129" t="s">
        <v>91</v>
      </c>
      <c r="B62" s="156">
        <v>40893418.259999998</v>
      </c>
      <c r="C62" s="156">
        <f t="shared" si="0"/>
        <v>31078997.877599999</v>
      </c>
      <c r="D62" s="156">
        <f t="shared" si="1"/>
        <v>7769749.4693999998</v>
      </c>
      <c r="E62" s="156">
        <f t="shared" si="2"/>
        <v>2044670.9129999999</v>
      </c>
      <c r="F62" s="156"/>
    </row>
    <row r="63" spans="1:6" x14ac:dyDescent="0.2">
      <c r="A63" s="129" t="s">
        <v>92</v>
      </c>
      <c r="B63" s="156">
        <v>10880652.609999999</v>
      </c>
      <c r="C63" s="156">
        <f t="shared" si="0"/>
        <v>8269295.9835999999</v>
      </c>
      <c r="D63" s="156">
        <f t="shared" si="1"/>
        <v>2067323.9959</v>
      </c>
      <c r="E63" s="156">
        <f t="shared" si="2"/>
        <v>544032.63049999997</v>
      </c>
      <c r="F63" s="156"/>
    </row>
    <row r="64" spans="1:6" x14ac:dyDescent="0.2">
      <c r="A64" s="129" t="s">
        <v>222</v>
      </c>
      <c r="B64" s="156">
        <f>SUM(B5:B63)</f>
        <v>1978857113.8699994</v>
      </c>
      <c r="C64" s="156">
        <f t="shared" ref="C64:E64" si="3">SUM(C5:C63)</f>
        <v>1503931406.5412004</v>
      </c>
      <c r="D64" s="156">
        <f t="shared" si="3"/>
        <v>375982851.6353001</v>
      </c>
      <c r="E64" s="156">
        <f t="shared" si="3"/>
        <v>98942855.693499953</v>
      </c>
      <c r="F64" s="156"/>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21" t="s">
        <v>148</v>
      </c>
      <c r="B1" s="422"/>
      <c r="C1" s="44" t="s">
        <v>149</v>
      </c>
      <c r="D1" s="45" t="s">
        <v>147</v>
      </c>
      <c r="E1" s="45" t="s">
        <v>150</v>
      </c>
      <c r="F1" s="45" t="s">
        <v>137</v>
      </c>
      <c r="G1" s="45" t="s">
        <v>138</v>
      </c>
      <c r="H1" s="45" t="s">
        <v>151</v>
      </c>
      <c r="I1" s="45" t="s">
        <v>152</v>
      </c>
      <c r="J1" s="45" t="s">
        <v>165</v>
      </c>
      <c r="K1" s="136" t="s">
        <v>232</v>
      </c>
      <c r="L1" s="136"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7" t="s">
        <v>225</v>
      </c>
      <c r="L2" s="117"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7" t="s">
        <v>224</v>
      </c>
      <c r="L3" s="117" t="s">
        <v>230</v>
      </c>
      <c r="M3" s="49" t="s">
        <v>107</v>
      </c>
      <c r="N3" s="49" t="s">
        <v>159</v>
      </c>
      <c r="O3" s="50"/>
    </row>
    <row r="4" spans="1:15" x14ac:dyDescent="0.2">
      <c r="A4" s="47" t="s">
        <v>37</v>
      </c>
      <c r="B4" s="48">
        <v>3</v>
      </c>
      <c r="C4" s="48"/>
      <c r="D4" s="49"/>
      <c r="E4" s="49"/>
      <c r="F4" s="49" t="s">
        <v>127</v>
      </c>
      <c r="G4" s="49" t="s">
        <v>141</v>
      </c>
      <c r="H4" s="49" t="s">
        <v>100</v>
      </c>
      <c r="I4" s="49"/>
      <c r="J4" s="49" t="s">
        <v>30</v>
      </c>
      <c r="K4" s="49"/>
      <c r="L4" s="117" t="s">
        <v>229</v>
      </c>
      <c r="M4" s="49" t="s">
        <v>108</v>
      </c>
      <c r="N4" s="49" t="s">
        <v>160</v>
      </c>
      <c r="O4" s="50"/>
    </row>
    <row r="5" spans="1:15" x14ac:dyDescent="0.2">
      <c r="A5" s="47" t="s">
        <v>38</v>
      </c>
      <c r="B5" s="48">
        <v>65</v>
      </c>
      <c r="C5" s="48"/>
      <c r="D5" s="49"/>
      <c r="E5" s="49"/>
      <c r="F5" s="49" t="s">
        <v>128</v>
      </c>
      <c r="G5" s="49"/>
      <c r="H5" s="49" t="s">
        <v>101</v>
      </c>
      <c r="I5" s="49"/>
      <c r="J5" s="49" t="s">
        <v>31</v>
      </c>
      <c r="K5" s="49"/>
      <c r="L5" s="117" t="s">
        <v>228</v>
      </c>
      <c r="M5" s="49" t="s">
        <v>109</v>
      </c>
      <c r="N5" s="49"/>
      <c r="O5" s="50"/>
    </row>
    <row r="6" spans="1:15" x14ac:dyDescent="0.2">
      <c r="A6" s="47" t="s">
        <v>39</v>
      </c>
      <c r="B6" s="48">
        <v>4</v>
      </c>
      <c r="C6" s="48"/>
      <c r="D6" s="49"/>
      <c r="E6" s="49"/>
      <c r="F6" s="49" t="s">
        <v>129</v>
      </c>
      <c r="G6" s="49"/>
      <c r="H6" s="49" t="s">
        <v>102</v>
      </c>
      <c r="I6" s="49"/>
      <c r="J6" s="49" t="s">
        <v>32</v>
      </c>
      <c r="K6" s="49"/>
      <c r="L6" s="117" t="s">
        <v>227</v>
      </c>
      <c r="M6" s="49" t="s">
        <v>110</v>
      </c>
      <c r="N6" s="49"/>
      <c r="O6" s="50"/>
    </row>
    <row r="7" spans="1:15" x14ac:dyDescent="0.2">
      <c r="A7" s="47" t="s">
        <v>40</v>
      </c>
      <c r="B7" s="48">
        <v>5</v>
      </c>
      <c r="C7" s="48"/>
      <c r="D7" s="49"/>
      <c r="E7" s="49"/>
      <c r="F7" s="49" t="s">
        <v>118</v>
      </c>
      <c r="G7" s="49"/>
      <c r="H7" s="49"/>
      <c r="I7" s="49"/>
      <c r="J7" s="49" t="s">
        <v>33</v>
      </c>
      <c r="K7" s="49"/>
      <c r="L7" s="117" t="s">
        <v>226</v>
      </c>
      <c r="M7" s="49" t="s">
        <v>12</v>
      </c>
      <c r="N7" s="49"/>
      <c r="O7" s="50"/>
    </row>
    <row r="8" spans="1:15" x14ac:dyDescent="0.2">
      <c r="A8" s="47" t="s">
        <v>41</v>
      </c>
      <c r="B8" s="48">
        <v>6</v>
      </c>
      <c r="C8" s="48"/>
      <c r="D8" s="49"/>
      <c r="E8" s="49"/>
      <c r="F8" s="49" t="s">
        <v>130</v>
      </c>
      <c r="G8" s="49"/>
      <c r="H8" s="49"/>
      <c r="I8" s="49"/>
      <c r="J8" s="49" t="s">
        <v>111</v>
      </c>
      <c r="K8" s="49"/>
      <c r="L8" s="117" t="s">
        <v>225</v>
      </c>
      <c r="M8" s="49"/>
      <c r="N8" s="49"/>
      <c r="O8" s="50"/>
    </row>
    <row r="9" spans="1:15" x14ac:dyDescent="0.2">
      <c r="A9" s="47" t="s">
        <v>42</v>
      </c>
      <c r="B9" s="48">
        <v>7</v>
      </c>
      <c r="C9" s="48"/>
      <c r="D9" s="49"/>
      <c r="E9" s="49"/>
      <c r="F9" s="49" t="s">
        <v>194</v>
      </c>
      <c r="G9" s="49"/>
      <c r="H9" s="49"/>
      <c r="I9" s="49"/>
      <c r="J9" s="49" t="s">
        <v>34</v>
      </c>
      <c r="K9" s="49"/>
      <c r="L9" s="117" t="s">
        <v>224</v>
      </c>
      <c r="M9" s="49"/>
      <c r="N9" s="49"/>
      <c r="O9" s="50"/>
    </row>
    <row r="10" spans="1:15" x14ac:dyDescent="0.2">
      <c r="A10" s="47" t="s">
        <v>43</v>
      </c>
      <c r="B10" s="48">
        <v>8</v>
      </c>
      <c r="C10" s="48"/>
      <c r="D10" s="49"/>
      <c r="E10" s="49"/>
      <c r="F10" s="49"/>
      <c r="G10" s="49"/>
      <c r="H10" s="49"/>
      <c r="I10" s="49"/>
      <c r="J10" s="117"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7"/>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24" t="s">
        <v>171</v>
      </c>
      <c r="B2" s="424"/>
      <c r="C2" s="424"/>
      <c r="D2" s="424"/>
      <c r="E2" s="424"/>
    </row>
    <row r="3" spans="1:7" ht="14.25" customHeight="1" x14ac:dyDescent="0.25">
      <c r="A3" s="424" t="s">
        <v>235</v>
      </c>
      <c r="B3" s="424"/>
      <c r="C3" s="424"/>
      <c r="D3" s="424"/>
      <c r="E3" s="424"/>
    </row>
    <row r="4" spans="1:7" ht="14.25" customHeight="1" thickBot="1" x14ac:dyDescent="0.3">
      <c r="A4" s="57"/>
      <c r="B4" s="58"/>
      <c r="C4" s="59"/>
      <c r="D4" s="60"/>
    </row>
    <row r="5" spans="1:7" ht="14.25" customHeight="1" x14ac:dyDescent="0.25">
      <c r="A5" s="61" t="s">
        <v>172</v>
      </c>
      <c r="B5" s="423" t="s">
        <v>173</v>
      </c>
      <c r="C5" s="423"/>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39"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0" t="s">
        <v>240</v>
      </c>
      <c r="B73" s="141">
        <v>36293</v>
      </c>
      <c r="C73" s="98">
        <v>36446</v>
      </c>
      <c r="D73" s="90">
        <v>0.4</v>
      </c>
      <c r="E73" s="97"/>
    </row>
    <row r="74" spans="1:6" x14ac:dyDescent="0.2">
      <c r="A74" s="140" t="s">
        <v>241</v>
      </c>
      <c r="B74" s="141">
        <v>33169</v>
      </c>
      <c r="C74" s="98">
        <v>33260</v>
      </c>
      <c r="D74" s="90">
        <v>0.3</v>
      </c>
      <c r="E74" s="97"/>
    </row>
    <row r="75" spans="1:6" x14ac:dyDescent="0.2">
      <c r="A75" s="140" t="s">
        <v>242</v>
      </c>
      <c r="B75" s="141">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DHCSDOC-1797567310-6320</_dlc_DocId>
    <_dlc_DocIdUrl xmlns="69bc34b3-1921-46c7-8c7a-d18363374b4b">
      <Url>http://dhcsgovstaging:88/_layouts/15/DocIdRedir.aspx?ID=DHCSDOC-1797567310-6320</Url>
      <Description>DHCSDOC-1797567310-6320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4D4A239-58CA-4FB0-89DF-676E3786DBFB}">
  <ds:schemaRefs>
    <ds:schemaRef ds:uri="http://schemas.microsoft.com/sharepoint/v3"/>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c1c1dc04-eeda-4b6e-b2df-40979f5da1d3"/>
    <ds:schemaRef ds:uri="69bc34b3-1921-46c7-8c7a-d18363374b4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AA0242BB-DEFC-4ED4-B77C-BF563D2234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Sacramento-FY-21-22</dc:title>
  <dc:creator>Donna Ures</dc:creator>
  <cp:keywords/>
  <cp:lastModifiedBy>Chester. Xandroea</cp:lastModifiedBy>
  <cp:lastPrinted>2019-01-14T22:40:46Z</cp:lastPrinted>
  <dcterms:created xsi:type="dcterms:W3CDTF">2017-07-05T19:48:18Z</dcterms:created>
  <dcterms:modified xsi:type="dcterms:W3CDTF">2023-01-30T21:19:34Z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2d2091ee-2085-47da-8dfd-168459926c6f</vt:lpwstr>
  </property>
  <property fmtid="{D5CDD505-2E9C-101B-9397-08002B2CF9AE}" pid="4" name="Remediated">
    <vt:bool>false</vt:bool>
  </property>
  <property fmtid="{D5CDD505-2E9C-101B-9397-08002B2CF9AE}" pid="5" name="Division">
    <vt:lpwstr>11;#Community Services|c23dee46-a4de-4c29-8bbc-79830d9e7d7c</vt:lpwstr>
  </property>
</Properties>
</file>