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Contra Costa\21-22\"/>
    </mc:Choice>
  </mc:AlternateContent>
  <xr:revisionPtr revIDLastSave="0" documentId="8_{6DF9D3A0-9B10-4C06-BD6B-45D1E71D3796}" xr6:coauthVersionLast="47" xr6:coauthVersionMax="47" xr10:uidLastSave="{00000000-0000-0000-0000-000000000000}"/>
  <bookViews>
    <workbookView xWindow="-110" yWindow="-110" windowWidth="19420" windowHeight="10420" tabRatio="584" firstSheet="9" activeTab="1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<sst xmlns="http://schemas.openxmlformats.org/spreadsheetml/2006/main" count="1536" uniqueCount="836">
  <si>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</si>
  <si>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</si>
  <si>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</si>
  <si>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</si>
  <si>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</si>
  <si>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</si>
  <si>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</si>
  <si>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</si>
  <si>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</si>
  <si>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</si>
  <si>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</si>
  <si>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</si>
  <si>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</si>
  <si>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</si>
  <si>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</si>
  <si>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</si>
  <si>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</si>
  <si>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</si>
  <si>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</si>
  <si>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</si>
  <si>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</si>
  <si>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</si>
  <si>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</si>
  <si>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</si>
  <si>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</si>
  <si>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</si>
  <si>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</si>
  <si>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</si>
  <si>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</si>
  <si>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</si>
  <si>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</si>
  <si>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</si>
  <si>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</si>
  <si>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</si>
  <si>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</si>
  <si>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</si>
  <si>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</si>
  <si>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</si>
  <si>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</si>
  <si>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</si>
  <si>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</si>
  <si>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</si>
  <si>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</si>
  <si>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</si>
  <si>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</si>
  <si>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</si>
  <si>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</si>
  <si>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</si>
  <si>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</si>
  <si>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</si>
  <si>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</si>
  <si>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</si>
  <si>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</si>
  <si>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</si>
  <si>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</si>
  <si>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</si>
  <si>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</si>
  <si>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</si>
  <si>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</si>
  <si>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</si>
  <si>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</si>
  <si>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</si>
  <si>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</si>
  <si>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</si>
  <si>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</si>
  <si>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</si>
  <si>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</si>
  <si>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</si>
  <si>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</si>
  <si>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</si>
  <si>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</si>
  <si>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</si>
  <si>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</si>
  <si>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</si>
  <si>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</si>
  <si>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</si>
  <si>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</si>
  <si>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</si>
  <si>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</si>
  <si>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</si>
  <si>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</si>
  <si>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</si>
  <si>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</si>
  <si>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</si>
  <si>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</si>
  <si>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</si>
  <si>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</si>
  <si>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</si>
  <si>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</si>
  <si>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</si>
  <si>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</si>
  <si>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</si>
  <si>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</si>
  <si>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</si>
  <si>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</si>
  <si>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</si>
  <si>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</si>
  <si>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</si>
  <si>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</si>
  <si>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</si>
  <si>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</si>
  <si>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</si>
  <si>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</si>
  <si>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</si>
  <si>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</si>
  <si>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</si>
  <si>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</si>
  <si>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</si>
  <si>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</si>
  <si>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</si>
  <si>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</si>
  <si>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</si>
  <si>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</si>
  <si>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</si>
  <si>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</si>
  <si>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</si>
  <si>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</si>
  <si>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</si>
  <si>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</si>
  <si>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</si>
  <si>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</si>
  <si>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</si>
  <si>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</si>
  <si>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</si>
  <si>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</si>
  <si>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</si>
  <si>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</si>
  <si>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</si>
  <si>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</si>
  <si>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</si>
  <si>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</si>
  <si>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</si>
  <si>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</si>
  <si>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</si>
  <si>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</si>
  <si>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</si>
  <si>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</si>
  <si>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</si>
  <si>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</si>
  <si>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</si>
  <si>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</si>
  <si>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</si>
  <si>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</si>
  <si>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</si>
  <si>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</si>
  <si>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</si>
  <si>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</si>
  <si>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</si>
  <si>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</si>
  <si>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</si>
  <si>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</si>
  <si>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</si>
  <si>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</si>
  <si>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</si>
  <si>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</si>
  <si>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</si>
  <si>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</si>
  <si>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</si>
  <si>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</si>
  <si>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</si>
  <si>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</si>
  <si>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</si>
  <si>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</si>
  <si>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</si>
  <si>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</si>
  <si>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</si>
  <si>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</si>
  <si>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</si>
  <si>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</si>
  <si>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</si>
  <si>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</si>
  <si>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</si>
  <si>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</si>
  <si>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</si>
  <si>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</si>
  <si>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</si>
  <si>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</si>
  <si>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</si>
  <si>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</si>
  <si>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</si>
  <si>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</si>
  <si>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</si>
  <si>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</si>
  <si>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</si>
  <si>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</si>
  <si>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</si>
  <si>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</si>
  <si>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</si>
  <si>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</si>
  <si>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</si>
  <si>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</si>
  <si>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</si>
  <si>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</si>
  <si>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</si>
  <si>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</si>
  <si>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</si>
  <si>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</si>
  <si>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</si>
  <si>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</si>
  <si>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</si>
  <si>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</si>
  <si>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</si>
  <si>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</si>
  <si>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</si>
  <si>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</si>
  <si>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</si>
  <si>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</si>
  <si>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</si>
  <si>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</si>
  <si>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</si>
  <si>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</si>
  <si>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</si>
  <si>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</si>
  <si>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</si>
  <si>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</si>
  <si>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</si>
  <si>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</si>
  <si>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</si>
  <si>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</si>
  <si>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</si>
  <si>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</si>
  <si>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</si>
  <si>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</si>
  <si>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</si>
  <si>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</si>
  <si>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</si>
  <si>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</si>
  <si>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</si>
  <si>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</si>
  <si>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</si>
  <si>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</si>
  <si>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</si>
  <si>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</si>
  <si>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</si>
  <si>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</si>
  <si>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</si>
  <si>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</si>
  <si>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</si>
  <si>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</si>
  <si>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</si>
  <si>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</si>
  <si>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</si>
  <si>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</si>
  <si>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</si>
  <si>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</si>
  <si>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</si>
  <si>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</si>
  <si>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</si>
  <si>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</si>
  <si>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</si>
  <si>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</si>
  <si>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</si>
  <si>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</si>
  <si>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</si>
  <si>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</si>
  <si>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</si>
  <si>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</si>
  <si>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</si>
  <si>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</si>
  <si>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</si>
  <si>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</si>
  <si>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</si>
  <si>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</si>
  <si>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</si>
  <si>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</si>
  <si>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</si>
  <si>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</si>
  <si>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</si>
  <si>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</si>
  <si>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</si>
  <si>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</si>
  <si>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</si>
  <si>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</si>
  <si>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</si>
  <si>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</si>
  <si>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</si>
  <si>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</si>
  <si>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</si>
  <si>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</si>
  <si>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</si>
  <si>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</si>
  <si>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</si>
  <si>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</si>
  <si>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</si>
  <si>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</si>
  <si>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</si>
  <si>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</si>
  <si>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</si>
  <si>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</si>
  <si>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</si>
  <si>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</si>
  <si>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</si>
  <si>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</si>
  <si>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</si>
  <si>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</si>
  <si>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</si>
  <si>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</si>
  <si>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</si>
  <si>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</si>
  <si>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</si>
  <si>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</si>
  <si>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</si>
  <si>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</si>
  <si>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</si>
  <si>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</si>
  <si>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</si>
  <si>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</si>
  <si>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</si>
  <si>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</si>
  <si>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</si>
  <si>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</si>
  <si>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</si>
  <si>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</si>
  <si>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</si>
  <si>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</si>
  <si>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</si>
  <si>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</si>
  <si>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</si>
  <si>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</si>
  <si>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</si>
  <si>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</si>
  <si>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</si>
  <si>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</si>
  <si>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</si>
  <si>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</si>
  <si>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</si>
  <si>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</si>
  <si>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</si>
  <si>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</si>
  <si>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</si>
  <si>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</si>
  <si>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</si>
  <si>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</si>
  <si>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</si>
  <si>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</si>
  <si>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</si>
  <si>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</si>
  <si>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</si>
  <si>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</si>
  <si>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</si>
  <si>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</si>
  <si>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</si>
  <si>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</si>
  <si>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</si>
  <si>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</si>
  <si>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</si>
  <si>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</si>
  <si>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</si>
  <si>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</si>
  <si>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</si>
  <si>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</si>
  <si>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</si>
  <si>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</si>
  <si>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</si>
  <si>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</si>
  <si>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</si>
  <si>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</si>
  <si>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</si>
  <si>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</si>
  <si>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</si>
  <si>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</si>
  <si>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</si>
  <si>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</si>
  <si>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</si>
  <si>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</si>
  <si>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</si>
  <si>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</si>
  <si>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</si>
  <si>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</si>
  <si>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</si>
  <si>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</si>
  <si>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</si>
  <si>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</si>
  <si>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</si>
  <si>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</si>
  <si>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</si>
  <si>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</si>
  <si>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</si>
  <si>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</si>
  <si>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</si>
  <si>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</si>
  <si>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</si>
  <si>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</si>
  <si>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</si>
  <si>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</si>
  <si>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</si>
  <si>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</si>
  <si>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</si>
  <si>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</si>
  <si>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</si>
  <si>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</si>
  <si>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</si>
  <si>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</si>
  <si>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</si>
  <si>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</si>
  <si>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</si>
  <si>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</si>
  <si>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</si>
  <si>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</si>
  <si>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</si>
  <si>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</si>
  <si>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</si>
  <si>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</si>
  <si>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</si>
  <si>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</si>
  <si>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</si>
  <si>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</si>
  <si>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</si>
  <si>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</si>
  <si>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</si>
  <si>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</si>
  <si>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</si>
  <si>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</si>
  <si>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</si>
  <si>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</si>
  <si>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</si>
  <si>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</si>
  <si>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</si>
  <si>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</si>
  <si>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</si>
  <si>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</si>
  <si>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</si>
  <si>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</si>
  <si>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</si>
  <si>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</si>
  <si>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</si>
  <si>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</si>
  <si>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</si>
  <si>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</si>
  <si>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</si>
  <si>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</si>
  <si>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</si>
  <si>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</si>
  <si>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</si>
  <si>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</si>
  <si>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</si>
  <si>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</si>
  <si>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</si>
  <si>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</si>
  <si>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</si>
  <si>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</si>
  <si>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</si>
  <si>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</si>
  <si>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</si>
  <si>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</si>
  <si>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</si>
  <si>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</si>
  <si>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</si>
  <si>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</si>
  <si>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</si>
  <si>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</si>
  <si>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</si>
  <si>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</si>
  <si>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</si>
  <si>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</si>
  <si>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</si>
  <si>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</si>
  <si>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</si>
  <si>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</si>
  <si>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</si>
  <si>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</si>
  <si>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</si>
  <si>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</si>
  <si>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</si>
  <si>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</si>
  <si>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</si>
  <si>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</si>
  <si>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</si>
  <si>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</si>
  <si>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</si>
  <si>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</si>
  <si>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</si>
  <si>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</si>
  <si>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</si>
  <si>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</si>
  <si>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</si>
  <si>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</si>
  <si>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</si>
  <si>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</si>
  <si>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</si>
  <si>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</si>
  <si>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</si>
  <si>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</si>
  <si>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</si>
  <si>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</si>
  <si>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</si>
  <si>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</si>
  <si>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</si>
  <si>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</si>
  <si>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</si>
  <si>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</si>
  <si>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</si>
  <si>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</si>
  <si>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</si>
  <si>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</si>
  <si>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</si>
  <si>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</si>
  <si>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</si>
  <si>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</si>
  <si>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</si>
  <si>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</si>
  <si>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</si>
  <si>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</si>
  <si>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</si>
  <si>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</si>
  <si>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</si>
  <si>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</si>
  <si>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</si>
  <si>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</si>
  <si>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</si>
  <si>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</si>
  <si>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</si>
  <si>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</si>
  <si>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</si>
  <si>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</si>
  <si>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</si>
  <si>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</si>
  <si>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</si>
  <si>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</si>
  <si>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</si>
  <si>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</si>
  <si>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</si>
  <si>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</si>
  <si>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</si>
  <si>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</si>
  <si>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</si>
  <si>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</si>
  <si>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</si>
  <si>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</si>
  <si>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</si>
  <si>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</si>
  <si>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</si>
  <si>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</si>
  <si>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</si>
  <si>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</si>
  <si>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</si>
  <si>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</si>
  <si>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</si>
  <si>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</si>
  <si>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</si>
  <si>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</si>
  <si>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</si>
  <si>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</si>
  <si>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</si>
  <si>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</si>
  <si>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</si>
  <si>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</si>
  <si>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</si>
  <si>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</si>
  <si>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</si>
  <si>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</si>
  <si>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</si>
  <si>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</si>
  <si>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</si>
  <si>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</si>
  <si>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</si>
  <si>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</si>
  <si>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</si>
  <si>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</si>
  <si>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</si>
  <si>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</si>
  <si>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</si>
  <si>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</si>
  <si>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</si>
  <si>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</si>
  <si>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</si>
  <si>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</si>
  <si>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</si>
  <si>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</si>
  <si>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</si>
  <si>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</si>
  <si>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</si>
  <si>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</si>
  <si>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</si>
  <si>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</si>
  <si>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</si>
  <si>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</si>
  <si>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</si>
  <si>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</si>
  <si>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</si>
  <si>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</si>
  <si>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</si>
  <si>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</si>
  <si>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</si>
  <si>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</si>
  <si>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</si>
  <si>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</si>
  <si>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</si>
  <si>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</si>
  <si>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</si>
  <si>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</si>
  <si>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</si>
  <si>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</si>
  <si>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</si>
  <si>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</si>
  <si>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</si>
  <si>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</si>
  <si>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</si>
  <si>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</si>
  <si>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</si>
  <si>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</si>
  <si>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</si>
  <si>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</si>
  <si>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</si>
  <si>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</si>
  <si>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</si>
  <si>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</si>
  <si>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</si>
  <si>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</si>
  <si>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</si>
  <si>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</si>
  <si>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</si>
  <si>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</si>
  <si>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</si>
  <si>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</si>
  <si>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</si>
  <si>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</si>
  <si>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</si>
  <si>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</si>
  <si>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</si>
  <si>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</si>
  <si>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</si>
  <si>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</si>
  <si>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</si>
  <si>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</si>
  <si>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</si>
  <si>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</si>
  <si>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</si>
  <si>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</si>
  <si>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</si>
  <si>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</si>
  <si>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</si>
  <si>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</si>
  <si>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</si>
  <si>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</si>
  <si>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</si>
  <si>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</si>
  <si>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</si>
  <si>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</si>
  <si>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</si>
  <si>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</si>
  <si>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</si>
  <si>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</si>
  <si>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</si>
  <si>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</si>
  <si>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</si>
  <si>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</si>
  <si>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</si>
  <si>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</si>
  <si>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</si>
  <si>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</si>
  <si>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</si>
  <si>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</si>
  <si>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</si>
  <si>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</si>
  <si>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</si>
  <si>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</si>
  <si>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</si>
  <si>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</si>
  <si>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</si>
  <si>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</si>
  <si>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</si>
  <si>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</si>
  <si>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</si>
  <si>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</si>
  <si>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</si>
  <si>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</si>
  <si>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</si>
  <si>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</si>
  <si>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</si>
  <si>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</si>
  <si>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</si>
  <si>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</si>
  <si>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</si>
  <si>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</si>
  <si>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</si>
  <si>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</si>
  <si>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</si>
  <si>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</si>
  <si>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</si>
  <si>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</si>
  <si>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</si>
  <si>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</si>
  <si>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</si>
  <si>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</si>
  <si>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</si>
  <si>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</si>
  <si>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</si>
  <si>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</si>
  <si>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</si>
  <si>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</si>
  <si>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</si>
  <si>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</si>
  <si>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</si>
  <si>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</si>
  <si>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</si>
  <si>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</si>
  <si>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</si>
  <si>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</si>
  <si>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</si>
  <si>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</si>
  <si>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</si>
  <si>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</si>
  <si>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</si>
  <si>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</si>
  <si>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</si>
  <si>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</si>
  <si>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</si>
  <si>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</si>
  <si>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</si>
  <si>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</si>
  <si>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</si>
  <si>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</si>
  <si>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</si>
  <si>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</si>
  <si>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</si>
  <si>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</si>
  <si>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</si>
  <si>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</si>
  <si>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</si>
  <si>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</si>
  <si>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</si>
  <si>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</si>
  <si>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</si>
  <si>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</si>
  <si>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</si>
  <si>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</si>
  <si>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</si>
  <si>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</si>
  <si>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</si>
  <si>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</si>
  <si>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</si>
  <si>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</si>
  <si>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</si>
  <si>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</si>
  <si>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</si>
  <si>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</si>
  <si>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</si>
  <si>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</si>
  <si>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</si>
  <si>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</si>
  <si>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</si>
  <si>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</si>
  <si>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</si>
  <si>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</si>
  <si>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</si>
  <si>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</si>
  <si>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</si>
  <si>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</si>
  <si>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</si>
  <si>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</si>
  <si>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</si>
  <si>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</si>
  <si>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</si>
  <si>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</si>
  <si>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</si>
  <si>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</si>
  <si>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</si>
  <si>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</si>
  <si>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</si>
  <si>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</si>
  <si>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</si>
  <si>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</si>
  <si>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</si>
  <si>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</si>
  <si>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</si>
  <si>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</si>
  <si>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</si>
  <si>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</si>
  <si>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</si>
  <si>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</si>
  <si>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</si>
  <si>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</si>
  <si>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</si>
  <si>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</si>
  <si>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</si>
  <si>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</si>
  <si>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</si>
  <si>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</si>
  <si>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</si>
  <si>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</si>
  <si>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</si>
  <si>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</si>
  <si>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Janice Chang</t>
  </si>
  <si>
    <t>50 Douglas Dr, Suite 320-D</t>
  </si>
  <si>
    <t>Martinez</t>
  </si>
  <si>
    <t>Accountant III</t>
  </si>
  <si>
    <t>Janice.Chang@cchealth.org</t>
  </si>
  <si>
    <t>925-957-5531</t>
  </si>
  <si>
    <t>Children</t>
  </si>
  <si>
    <t>Transition Age Youth</t>
  </si>
  <si>
    <t>Assisted Outpatient Treatment</t>
  </si>
  <si>
    <t>Wellness and Recovery Centers</t>
  </si>
  <si>
    <t>Crisis Residential Center</t>
  </si>
  <si>
    <t>MHSA Housing Services</t>
  </si>
  <si>
    <t>Older Adult Mental Health Program</t>
  </si>
  <si>
    <t>Children's Wraparound Support/EPSDT Support</t>
  </si>
  <si>
    <t>Miller Wellness Center</t>
  </si>
  <si>
    <t>Concord Health Center</t>
  </si>
  <si>
    <t>Liaison Staff</t>
  </si>
  <si>
    <t>Clinic Support</t>
  </si>
  <si>
    <t>Forensic Team</t>
  </si>
  <si>
    <t>Quality Assurance</t>
  </si>
  <si>
    <t>Asian Family Resource Center</t>
  </si>
  <si>
    <t>COPE</t>
  </si>
  <si>
    <t>First Five of Contra Costa</t>
  </si>
  <si>
    <t>Hope Solutions (formerly CC Interfaith Housing)</t>
  </si>
  <si>
    <t>Jewish Family and Children's Services</t>
  </si>
  <si>
    <t>Native American Health Center</t>
  </si>
  <si>
    <t>Latina Center</t>
  </si>
  <si>
    <t>The Building Blocks for Kids Collaborative</t>
  </si>
  <si>
    <t>Vicente Alternative High School - Martinez USD</t>
  </si>
  <si>
    <t>People Who Care</t>
  </si>
  <si>
    <t>Putnam Clubhouse</t>
  </si>
  <si>
    <t>RYSE Center</t>
  </si>
  <si>
    <t>First Hope</t>
  </si>
  <si>
    <t>STAND!</t>
  </si>
  <si>
    <t>Experiencing Juvenile Justice</t>
  </si>
  <si>
    <t>Chid Abuse Prevention Council</t>
  </si>
  <si>
    <t>Center for Human Development</t>
  </si>
  <si>
    <t>La Clinica de la Raza</t>
  </si>
  <si>
    <t>Lao Family Community Development</t>
  </si>
  <si>
    <t>Lifelong Medical Care</t>
  </si>
  <si>
    <t>Rainbow Community Center</t>
  </si>
  <si>
    <t>OCE and CalMHSA</t>
  </si>
  <si>
    <t>Vistability</t>
  </si>
  <si>
    <t>We Care Services for Children</t>
  </si>
  <si>
    <t>C C Crisis Center</t>
  </si>
  <si>
    <t>Partners in Aging</t>
  </si>
  <si>
    <t>Overcoming Transportation Barriers</t>
  </si>
  <si>
    <t>Center for Recovery and Empowerment (CORE)</t>
  </si>
  <si>
    <t>Cognitive Behavioral Social Skills Training in Board and Care Facilities</t>
  </si>
  <si>
    <t>Adults</t>
  </si>
  <si>
    <t>Electronic Health Records System - Administrative Support</t>
  </si>
  <si>
    <t>James Morehouse Project</t>
  </si>
  <si>
    <t>Coaching to Wellness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</si>
</sst>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3">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19" xfId="0" quotePrefix="1" applyFont="1" applyBorder="1" applyAlignment="1" applyProtection="1">
      <alignment wrapText="1"/>
      <protection locked="0"/>
    </xf>
    <xf numFmtId="0" fontId="1" fillId="0" borderId="19" xfId="0" applyFont="1" applyBorder="1" applyAlignment="1" applyProtection="1">
      <alignment horizontal="left"/>
      <protection locked="0"/>
    </xf>
    <xf numFmtId="9" fontId="1" fillId="0" borderId="19" xfId="1" applyFont="1" applyFill="1" applyBorder="1" applyProtection="1">
      <protection locked="0"/>
    </xf>
    <xf numFmtId="0" fontId="12" fillId="0" borderId="0" xfId="0"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101600</xdr:rowOff>
        </xdr:from>
        <xdr:to>
          <xdr:col>3</xdr:col>
          <xdr:colOff>457200</xdr:colOff>
          <xdr:row>15</xdr:row>
          <xdr:rowOff>63500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08984375" defaultRowHeight="15.5" x14ac:dyDescent="0.35"/>
  <cols>
    <col min="1" max="16384" width="9.089843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101600</xdr:rowOff>
                  </from>
                  <to>
                    <xdr:col>3</xdr:col>
                    <xdr:colOff>457200</xdr:colOff>
                    <xdr:row>15</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C28" zoomScale="80" zoomScaleNormal="80" zoomScaleSheetLayoutView="40" workbookViewId="0">
      <selection activeCell="L44" sqref="L44"/>
    </sheetView>
  </sheetViews>
  <sheetFormatPr defaultColWidth="9.08984375" defaultRowHeight="15.5" zeroHeight="1" x14ac:dyDescent="0.35"/>
  <cols>
    <col min="1" max="1" width="2.6328125" style="27" customWidth="1"/>
    <col min="2" max="2" width="6.6328125" style="28" customWidth="1"/>
    <col min="3" max="3" width="9.54296875" style="28" customWidth="1"/>
    <col min="4" max="4" width="9.453125" style="28" bestFit="1" customWidth="1"/>
    <col min="5" max="5" width="55.08984375" style="28" customWidth="1"/>
    <col min="6" max="7" width="17.6328125" style="28" customWidth="1"/>
    <col min="8" max="8" width="31" style="28" bestFit="1" customWidth="1"/>
    <col min="9" max="9" width="24.90625" style="28" customWidth="1"/>
    <col min="10" max="10" width="24.453125" style="28" bestFit="1" customWidth="1"/>
    <col min="11" max="11" width="20.90625" style="28" bestFit="1" customWidth="1"/>
    <col min="12" max="12" width="25.08984375" style="28" bestFit="1" customWidth="1"/>
    <col min="13" max="13" width="26.54296875" style="28" customWidth="1"/>
    <col min="14" max="14" width="21.08984375" style="28" bestFit="1" customWidth="1"/>
    <col min="15" max="15" width="20.08984375" style="28" bestFit="1" customWidth="1"/>
    <col min="16" max="16" width="17.6328125" style="28" customWidth="1"/>
    <col min="17" max="17" width="18" style="27" bestFit="1" customWidth="1"/>
    <col min="18" max="16384" width="9.089843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2021-2022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Contra Costa</v>
      </c>
      <c r="G9" s="226" t="s">
        <v>1</v>
      </c>
      <c r="H9" s="264">
        <f>IF(ISBLANK('1. Information'!D9),"",'1. Information'!D9)</f>
        <v>44953</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v>142498.23000000001</v>
      </c>
      <c r="G15" s="136"/>
      <c r="H15" s="136"/>
      <c r="I15" s="136"/>
      <c r="J15" s="136"/>
      <c r="K15" s="246">
        <f>SUM(F15:J15)</f>
        <v>142498.23000000001</v>
      </c>
      <c r="L15" s="175"/>
      <c r="M15" s="175"/>
      <c r="N15" s="175"/>
      <c r="O15" s="27"/>
      <c r="P15" s="27"/>
    </row>
    <row r="16" spans="1:17" x14ac:dyDescent="0.35">
      <c r="B16" s="300">
        <v>2</v>
      </c>
      <c r="C16" s="308" t="s">
        <v>143</v>
      </c>
      <c r="D16" s="242"/>
      <c r="E16" s="243"/>
      <c r="F16" s="136">
        <v>524577.75</v>
      </c>
      <c r="G16" s="136"/>
      <c r="H16" s="136"/>
      <c r="I16" s="136"/>
      <c r="J16" s="136"/>
      <c r="K16" s="246">
        <f>SUM(F16:J16)</f>
        <v>524577.75</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x14ac:dyDescent="0.3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x14ac:dyDescent="0.35">
      <c r="B21" s="300">
        <v>7</v>
      </c>
      <c r="C21" s="308" t="s">
        <v>196</v>
      </c>
      <c r="D21" s="242"/>
      <c r="E21" s="243"/>
      <c r="F21" s="310">
        <f>SUMIF($K$29:$K$128,"Project Direct",L$29:L$128)</f>
        <v>297236.42000000004</v>
      </c>
      <c r="G21" s="313">
        <f>SUMIF($K$29:$K$128,"Project Direct",M$29:M$128)</f>
        <v>0</v>
      </c>
      <c r="H21" s="310">
        <f>SUMIF($K$29:$K$128,"Project Direct",N$29:N$128)</f>
        <v>0</v>
      </c>
      <c r="I21" s="310">
        <f>SUMIF($K$29:$K$128,"Project Direct",O$29:O$128)</f>
        <v>0</v>
      </c>
      <c r="J21" s="310">
        <f>SUMIF($K$29:$K$128,"Project Direct",P$29:P$128)</f>
        <v>0</v>
      </c>
      <c r="K21" s="246">
        <f t="shared" si="0"/>
        <v>297236.42000000004</v>
      </c>
      <c r="L21" s="175"/>
      <c r="M21" s="175"/>
      <c r="N21" s="175"/>
      <c r="O21" s="27"/>
      <c r="P21" s="27"/>
    </row>
    <row r="22" spans="2:17" x14ac:dyDescent="0.35">
      <c r="B22" s="300">
        <v>8</v>
      </c>
      <c r="C22" s="308" t="s">
        <v>146</v>
      </c>
      <c r="D22" s="314"/>
      <c r="F22" s="315">
        <f>SUM(F19:F21)</f>
        <v>297236.42000000004</v>
      </c>
      <c r="G22" s="316">
        <f>SUM(G19:G21)</f>
        <v>0</v>
      </c>
      <c r="H22" s="315">
        <f>SUM(H19:H21)</f>
        <v>0</v>
      </c>
      <c r="I22" s="315">
        <f>SUM(I19:I21)</f>
        <v>0</v>
      </c>
      <c r="J22" s="315">
        <f t="shared" ref="J22" si="1">SUM(J19:J21)</f>
        <v>0</v>
      </c>
      <c r="K22" s="246">
        <f t="shared" si="0"/>
        <v>297236.42000000004</v>
      </c>
      <c r="L22" s="175"/>
      <c r="M22" s="175"/>
      <c r="N22" s="175"/>
      <c r="O22" s="27"/>
      <c r="P22" s="27"/>
    </row>
    <row r="23" spans="2:17" ht="30.9" customHeight="1" x14ac:dyDescent="0.35">
      <c r="B23" s="300">
        <v>9</v>
      </c>
      <c r="C23" s="317" t="s">
        <v>239</v>
      </c>
      <c r="D23" s="318"/>
      <c r="E23" s="319"/>
      <c r="F23" s="320">
        <f>SUM(F15:F16,F18:F21)</f>
        <v>964312.4</v>
      </c>
      <c r="G23" s="320">
        <f>SUM(G15:G16,G19:G21)</f>
        <v>0</v>
      </c>
      <c r="H23" s="320">
        <f t="shared" ref="H23:J23" si="2">SUM(H15:H16,H19:H21)</f>
        <v>0</v>
      </c>
      <c r="I23" s="320">
        <f t="shared" si="2"/>
        <v>0</v>
      </c>
      <c r="J23" s="320">
        <f t="shared" si="2"/>
        <v>0</v>
      </c>
      <c r="K23" s="279">
        <f t="shared" si="0"/>
        <v>964312.4</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1" x14ac:dyDescent="0.35">
      <c r="B29" s="276">
        <v>10</v>
      </c>
      <c r="C29" s="293" t="s">
        <v>23</v>
      </c>
      <c r="D29" s="325">
        <f>IF(Q32&lt;&gt;0,VLOOKUP($E$9,Info_County_Code,2,FALSE),"")</f>
        <v>7</v>
      </c>
      <c r="E29" s="144" t="s">
        <v>831</v>
      </c>
      <c r="F29" s="38"/>
      <c r="G29" s="38">
        <v>42971</v>
      </c>
      <c r="H29" s="38">
        <v>43405</v>
      </c>
      <c r="I29" s="30">
        <v>1247200</v>
      </c>
      <c r="J29" s="30"/>
      <c r="K29" s="326" t="s">
        <v>140</v>
      </c>
      <c r="L29" s="32"/>
      <c r="M29" s="32"/>
      <c r="N29" s="30"/>
      <c r="O29" s="30"/>
      <c r="P29" s="34"/>
      <c r="Q29" s="246">
        <f>SUM(L29:P29)</f>
        <v>0</v>
      </c>
    </row>
    <row r="30" spans="2:17" ht="31" x14ac:dyDescent="0.35">
      <c r="B30" s="276">
        <v>10</v>
      </c>
      <c r="C30" s="218" t="s">
        <v>25</v>
      </c>
      <c r="D30" s="327">
        <f t="shared" ref="D30:J31" si="3">IF(ISBLANK(D29),"",D29)</f>
        <v>7</v>
      </c>
      <c r="E30" s="328" t="str">
        <f t="shared" si="3"/>
        <v>Cognitive Behavioral Social Skills Training in Board and Care Facilities</v>
      </c>
      <c r="F30" s="329" t="str">
        <f t="shared" si="3"/>
        <v/>
      </c>
      <c r="G30" s="329">
        <f t="shared" si="3"/>
        <v>42971</v>
      </c>
      <c r="H30" s="329">
        <f t="shared" si="3"/>
        <v>43405</v>
      </c>
      <c r="I30" s="330">
        <f t="shared" si="3"/>
        <v>1247200</v>
      </c>
      <c r="J30" s="330" t="str">
        <f t="shared" si="3"/>
        <v/>
      </c>
      <c r="K30" s="275" t="s">
        <v>141</v>
      </c>
      <c r="L30" s="32"/>
      <c r="M30" s="32"/>
      <c r="N30" s="30"/>
      <c r="O30" s="30"/>
      <c r="P30" s="34"/>
      <c r="Q30" s="246">
        <f t="shared" ref="Q30:Q60" si="4">SUM(L30:P30)</f>
        <v>0</v>
      </c>
    </row>
    <row r="31" spans="2:17" ht="31" x14ac:dyDescent="0.35">
      <c r="B31" s="276">
        <v>10</v>
      </c>
      <c r="C31" s="218" t="s">
        <v>27</v>
      </c>
      <c r="D31" s="327">
        <f t="shared" ref="D31:I31" si="5">IF(ISBLANK(D29),"",D29)</f>
        <v>7</v>
      </c>
      <c r="E31" s="331" t="str">
        <f t="shared" si="5"/>
        <v>Cognitive Behavioral Social Skills Training in Board and Care Facilities</v>
      </c>
      <c r="F31" s="332" t="str">
        <f t="shared" si="5"/>
        <v/>
      </c>
      <c r="G31" s="332">
        <f t="shared" si="5"/>
        <v>42971</v>
      </c>
      <c r="H31" s="332">
        <f t="shared" si="5"/>
        <v>43405</v>
      </c>
      <c r="I31" s="275">
        <f t="shared" si="5"/>
        <v>1247200</v>
      </c>
      <c r="J31" s="275" t="str">
        <f t="shared" si="3"/>
        <v/>
      </c>
      <c r="K31" s="275" t="s">
        <v>197</v>
      </c>
      <c r="L31" s="32">
        <v>180792.24</v>
      </c>
      <c r="M31" s="32"/>
      <c r="N31" s="30"/>
      <c r="O31" s="30"/>
      <c r="P31" s="34"/>
      <c r="Q31" s="246">
        <f t="shared" si="4"/>
        <v>180792.24</v>
      </c>
    </row>
    <row r="32" spans="2:17" ht="31" x14ac:dyDescent="0.35">
      <c r="B32" s="333">
        <v>10</v>
      </c>
      <c r="C32" s="333" t="s">
        <v>202</v>
      </c>
      <c r="D32" s="334">
        <f t="shared" ref="D32:J32" si="6">IF(ISBLANK(D29),"",D29)</f>
        <v>7</v>
      </c>
      <c r="E32" s="335" t="str">
        <f t="shared" si="6"/>
        <v>Cognitive Behavioral Social Skills Training in Board and Care Facilities</v>
      </c>
      <c r="F32" s="336" t="str">
        <f t="shared" si="6"/>
        <v/>
      </c>
      <c r="G32" s="336">
        <f t="shared" si="6"/>
        <v>42971</v>
      </c>
      <c r="H32" s="336">
        <f t="shared" si="6"/>
        <v>43405</v>
      </c>
      <c r="I32" s="337">
        <f t="shared" si="6"/>
        <v>1247200</v>
      </c>
      <c r="J32" s="337" t="str">
        <f t="shared" si="6"/>
        <v/>
      </c>
      <c r="K32" s="279" t="s">
        <v>217</v>
      </c>
      <c r="L32" s="338">
        <f>SUM(L29:L31)</f>
        <v>180792.24</v>
      </c>
      <c r="M32" s="338">
        <f>SUM(M29:M31)</f>
        <v>0</v>
      </c>
      <c r="N32" s="339">
        <f t="shared" ref="N32:P32" si="7">SUM(N29:N31)</f>
        <v>0</v>
      </c>
      <c r="O32" s="339">
        <f t="shared" si="7"/>
        <v>0</v>
      </c>
      <c r="P32" s="340">
        <f t="shared" si="7"/>
        <v>0</v>
      </c>
      <c r="Q32" s="279">
        <f t="shared" si="4"/>
        <v>180792.24</v>
      </c>
    </row>
    <row r="33" spans="2:17" x14ac:dyDescent="0.35">
      <c r="B33" s="276">
        <v>11</v>
      </c>
      <c r="C33" s="293" t="s">
        <v>23</v>
      </c>
      <c r="D33" s="325">
        <f>IF(Q36&lt;&gt;0,VLOOKUP($E$9,Info_County_Code,2,FALSE),"")</f>
        <v>7</v>
      </c>
      <c r="E33" s="144" t="s">
        <v>830</v>
      </c>
      <c r="F33" s="38"/>
      <c r="G33" s="38">
        <v>42971</v>
      </c>
      <c r="H33" s="38">
        <v>43405</v>
      </c>
      <c r="I33" s="30">
        <v>2502022</v>
      </c>
      <c r="J33" s="30"/>
      <c r="K33" s="326" t="str">
        <f>IF(NOT(ISBLANK(E33)),$K$29,"")</f>
        <v>Project Administration</v>
      </c>
      <c r="L33" s="32"/>
      <c r="M33" s="32"/>
      <c r="N33" s="30"/>
      <c r="O33" s="30"/>
      <c r="P33" s="34"/>
      <c r="Q33" s="246">
        <f t="shared" ref="Q33:Q36" si="8">SUM(L33:P33)</f>
        <v>0</v>
      </c>
    </row>
    <row r="34" spans="2:17" x14ac:dyDescent="0.35">
      <c r="B34" s="276">
        <v>11</v>
      </c>
      <c r="C34" s="218" t="s">
        <v>25</v>
      </c>
      <c r="D34" s="327">
        <f t="shared" ref="D34:J34" si="9">IF(ISBLANK(D33),"",D33)</f>
        <v>7</v>
      </c>
      <c r="E34" s="328" t="str">
        <f t="shared" si="9"/>
        <v>Center for Recovery and Empowerment (CORE)</v>
      </c>
      <c r="F34" s="329" t="str">
        <f t="shared" si="9"/>
        <v/>
      </c>
      <c r="G34" s="329">
        <f t="shared" si="9"/>
        <v>42971</v>
      </c>
      <c r="H34" s="329">
        <f t="shared" si="9"/>
        <v>43405</v>
      </c>
      <c r="I34" s="330">
        <f t="shared" si="9"/>
        <v>2502022</v>
      </c>
      <c r="J34" s="330" t="str">
        <f t="shared" si="9"/>
        <v/>
      </c>
      <c r="K34" s="275" t="str">
        <f>IF(NOT(ISBLANK(E33)),$K$30,"")</f>
        <v>Project Evaluation</v>
      </c>
      <c r="L34" s="32"/>
      <c r="M34" s="32"/>
      <c r="N34" s="30"/>
      <c r="O34" s="30"/>
      <c r="P34" s="34"/>
      <c r="Q34" s="246">
        <f t="shared" si="8"/>
        <v>0</v>
      </c>
    </row>
    <row r="35" spans="2:17" x14ac:dyDescent="0.35">
      <c r="B35" s="276">
        <v>11</v>
      </c>
      <c r="C35" s="218" t="s">
        <v>27</v>
      </c>
      <c r="D35" s="327">
        <f t="shared" ref="D35:J35" si="10">IF(ISBLANK(D33),"",D33)</f>
        <v>7</v>
      </c>
      <c r="E35" s="331" t="str">
        <f t="shared" si="10"/>
        <v>Center for Recovery and Empowerment (CORE)</v>
      </c>
      <c r="F35" s="332" t="str">
        <f t="shared" si="10"/>
        <v/>
      </c>
      <c r="G35" s="332">
        <f t="shared" si="10"/>
        <v>42971</v>
      </c>
      <c r="H35" s="332">
        <f t="shared" si="10"/>
        <v>43405</v>
      </c>
      <c r="I35" s="275">
        <f t="shared" si="10"/>
        <v>2502022</v>
      </c>
      <c r="J35" s="275" t="str">
        <f t="shared" si="10"/>
        <v/>
      </c>
      <c r="K35" s="275" t="str">
        <f>IF(NOT(ISBLANK(E33)),$K$31,"")</f>
        <v>Project Direct</v>
      </c>
      <c r="L35" s="32">
        <v>59654.23</v>
      </c>
      <c r="M35" s="32"/>
      <c r="N35" s="30"/>
      <c r="O35" s="30"/>
      <c r="P35" s="34"/>
      <c r="Q35" s="246">
        <f t="shared" si="8"/>
        <v>59654.23</v>
      </c>
    </row>
    <row r="36" spans="2:17" x14ac:dyDescent="0.35">
      <c r="B36" s="333">
        <v>11</v>
      </c>
      <c r="C36" s="333" t="s">
        <v>202</v>
      </c>
      <c r="D36" s="334">
        <f t="shared" ref="D36:J36" si="11">IF(ISBLANK(D33),"",D33)</f>
        <v>7</v>
      </c>
      <c r="E36" s="335" t="str">
        <f t="shared" si="11"/>
        <v>Center for Recovery and Empowerment (CORE)</v>
      </c>
      <c r="F36" s="336" t="str">
        <f t="shared" si="11"/>
        <v/>
      </c>
      <c r="G36" s="336">
        <f t="shared" si="11"/>
        <v>42971</v>
      </c>
      <c r="H36" s="336">
        <f t="shared" si="11"/>
        <v>43405</v>
      </c>
      <c r="I36" s="337">
        <f t="shared" si="11"/>
        <v>2502022</v>
      </c>
      <c r="J36" s="337" t="str">
        <f t="shared" si="11"/>
        <v/>
      </c>
      <c r="K36" s="279" t="str">
        <f>IF(NOT(ISBLANK(E33)),$K$32,"")</f>
        <v>Project Subtotal</v>
      </c>
      <c r="L36" s="338">
        <f t="shared" ref="L36" si="12">SUM(L33:L35)</f>
        <v>59654.23</v>
      </c>
      <c r="M36" s="338">
        <f>SUM(M33:M35)</f>
        <v>0</v>
      </c>
      <c r="N36" s="339">
        <f t="shared" ref="N36:P36" si="13">SUM(N33:N35)</f>
        <v>0</v>
      </c>
      <c r="O36" s="339">
        <f t="shared" si="13"/>
        <v>0</v>
      </c>
      <c r="P36" s="340">
        <f t="shared" si="13"/>
        <v>0</v>
      </c>
      <c r="Q36" s="279">
        <f t="shared" si="8"/>
        <v>59654.23</v>
      </c>
    </row>
    <row r="37" spans="2:17" x14ac:dyDescent="0.35">
      <c r="B37" s="276">
        <v>12</v>
      </c>
      <c r="C37" s="293" t="s">
        <v>23</v>
      </c>
      <c r="D37" s="325">
        <f>IF(Q40&lt;&gt;0,VLOOKUP($E$9,Info_County_Code,2,FALSE),"")</f>
        <v>7</v>
      </c>
      <c r="E37" s="144" t="s">
        <v>829</v>
      </c>
      <c r="F37" s="38"/>
      <c r="G37" s="38">
        <v>42579</v>
      </c>
      <c r="H37" s="38">
        <v>42614</v>
      </c>
      <c r="I37" s="30">
        <v>1023346</v>
      </c>
      <c r="J37" s="30"/>
      <c r="K37" s="326" t="str">
        <f>IF(NOT(ISBLANK(E37)),$K$29,"")</f>
        <v>Project Administration</v>
      </c>
      <c r="L37" s="418"/>
      <c r="M37" s="32"/>
      <c r="N37" s="30"/>
      <c r="O37" s="30"/>
      <c r="P37" s="34"/>
      <c r="Q37" s="246">
        <f t="shared" si="4"/>
        <v>0</v>
      </c>
    </row>
    <row r="38" spans="2:17" x14ac:dyDescent="0.35">
      <c r="B38" s="276">
        <v>12</v>
      </c>
      <c r="C38" s="218" t="s">
        <v>25</v>
      </c>
      <c r="D38" s="327">
        <f t="shared" ref="D38:J38" si="14">IF(ISBLANK(D37),"",D37)</f>
        <v>7</v>
      </c>
      <c r="E38" s="328" t="str">
        <f t="shared" si="14"/>
        <v>Overcoming Transportation Barriers</v>
      </c>
      <c r="F38" s="329" t="str">
        <f t="shared" si="14"/>
        <v/>
      </c>
      <c r="G38" s="329">
        <f t="shared" si="14"/>
        <v>42579</v>
      </c>
      <c r="H38" s="329">
        <f t="shared" si="14"/>
        <v>42614</v>
      </c>
      <c r="I38" s="330">
        <f t="shared" si="14"/>
        <v>1023346</v>
      </c>
      <c r="J38" s="330" t="str">
        <f t="shared" si="14"/>
        <v/>
      </c>
      <c r="K38" s="275" t="str">
        <f>IF(NOT(ISBLANK(E37)),$K$30,"")</f>
        <v>Project Evaluation</v>
      </c>
      <c r="L38" s="32"/>
      <c r="M38" s="32"/>
      <c r="N38" s="30"/>
      <c r="O38" s="30"/>
      <c r="P38" s="34"/>
      <c r="Q38" s="246">
        <f t="shared" si="4"/>
        <v>0</v>
      </c>
    </row>
    <row r="39" spans="2:17" x14ac:dyDescent="0.35">
      <c r="B39" s="276">
        <v>12</v>
      </c>
      <c r="C39" s="218" t="s">
        <v>27</v>
      </c>
      <c r="D39" s="327">
        <f t="shared" ref="D39:J39" si="15">IF(ISBLANK(D37),"",D37)</f>
        <v>7</v>
      </c>
      <c r="E39" s="331" t="str">
        <f t="shared" si="15"/>
        <v>Overcoming Transportation Barriers</v>
      </c>
      <c r="F39" s="332" t="str">
        <f t="shared" si="15"/>
        <v/>
      </c>
      <c r="G39" s="332">
        <f t="shared" si="15"/>
        <v>42579</v>
      </c>
      <c r="H39" s="332">
        <f t="shared" si="15"/>
        <v>42614</v>
      </c>
      <c r="I39" s="275">
        <f t="shared" si="15"/>
        <v>1023346</v>
      </c>
      <c r="J39" s="275" t="str">
        <f t="shared" si="15"/>
        <v/>
      </c>
      <c r="K39" s="275" t="str">
        <f>IF(NOT(ISBLANK(E37)),$K$31,"")</f>
        <v>Project Direct</v>
      </c>
      <c r="L39" s="32">
        <v>16110.17</v>
      </c>
      <c r="M39" s="32"/>
      <c r="N39" s="30"/>
      <c r="O39" s="30"/>
      <c r="P39" s="34"/>
      <c r="Q39" s="246">
        <f>SUM(L39:P39)</f>
        <v>16110.17</v>
      </c>
    </row>
    <row r="40" spans="2:17" x14ac:dyDescent="0.35">
      <c r="B40" s="333">
        <v>12</v>
      </c>
      <c r="C40" s="333" t="s">
        <v>202</v>
      </c>
      <c r="D40" s="334">
        <f t="shared" ref="D40:J40" si="16">IF(ISBLANK(D37),"",D37)</f>
        <v>7</v>
      </c>
      <c r="E40" s="335" t="str">
        <f t="shared" si="16"/>
        <v>Overcoming Transportation Barriers</v>
      </c>
      <c r="F40" s="336" t="str">
        <f t="shared" si="16"/>
        <v/>
      </c>
      <c r="G40" s="336">
        <f t="shared" si="16"/>
        <v>42579</v>
      </c>
      <c r="H40" s="336">
        <f t="shared" si="16"/>
        <v>42614</v>
      </c>
      <c r="I40" s="337">
        <f t="shared" si="16"/>
        <v>1023346</v>
      </c>
      <c r="J40" s="337" t="str">
        <f t="shared" si="16"/>
        <v/>
      </c>
      <c r="K40" s="279" t="str">
        <f>IF(NOT(ISBLANK(E37)),$K$32,"")</f>
        <v>Project Subtotal</v>
      </c>
      <c r="L40" s="338">
        <f>SUM(L38:L39)</f>
        <v>16110.17</v>
      </c>
      <c r="M40" s="338">
        <f>SUM(M37:M39)</f>
        <v>0</v>
      </c>
      <c r="N40" s="339">
        <f t="shared" ref="N40" si="17">SUM(N37:N39)</f>
        <v>0</v>
      </c>
      <c r="O40" s="339">
        <f t="shared" ref="O40" si="18">SUM(O37:O39)</f>
        <v>0</v>
      </c>
      <c r="P40" s="340">
        <f t="shared" ref="P40" si="19">SUM(P37:P39)</f>
        <v>0</v>
      </c>
      <c r="Q40" s="279">
        <f t="shared" si="4"/>
        <v>16110.17</v>
      </c>
    </row>
    <row r="41" spans="2:17" x14ac:dyDescent="0.35">
      <c r="B41" s="276">
        <v>13</v>
      </c>
      <c r="C41" s="293" t="s">
        <v>23</v>
      </c>
      <c r="D41" s="325" t="str">
        <f>IF(Q44&lt;&gt;0,VLOOKUP($E$9,Info_County_Code,2,FALSE),"")</f>
        <v/>
      </c>
      <c r="E41" s="144" t="s">
        <v>835</v>
      </c>
      <c r="F41" s="38"/>
      <c r="G41" s="38">
        <v>40575</v>
      </c>
      <c r="H41" s="38">
        <v>42248</v>
      </c>
      <c r="I41" s="30">
        <v>1113760</v>
      </c>
      <c r="J41" s="30"/>
      <c r="K41" s="326" t="str">
        <f>IF(NOT(ISBLANK(E41)),$K$29,"")</f>
        <v>Project Administration</v>
      </c>
      <c r="L41" s="418"/>
      <c r="M41" s="32"/>
      <c r="N41" s="30"/>
      <c r="O41" s="30"/>
      <c r="P41" s="34"/>
      <c r="Q41" s="246">
        <f t="shared" si="4"/>
        <v>0</v>
      </c>
    </row>
    <row r="42" spans="2:17" x14ac:dyDescent="0.35">
      <c r="B42" s="276">
        <v>13</v>
      </c>
      <c r="C42" s="218" t="s">
        <v>25</v>
      </c>
      <c r="D42" s="327" t="str">
        <f t="shared" ref="D42:J42" si="20">IF(ISBLANK(D41),"",D41)</f>
        <v/>
      </c>
      <c r="E42" s="328" t="str">
        <f t="shared" si="20"/>
        <v>Coaching to Wellness</v>
      </c>
      <c r="F42" s="329" t="str">
        <f t="shared" si="20"/>
        <v/>
      </c>
      <c r="G42" s="329">
        <f t="shared" si="20"/>
        <v>40575</v>
      </c>
      <c r="H42" s="329">
        <f t="shared" si="20"/>
        <v>42248</v>
      </c>
      <c r="I42" s="330">
        <f t="shared" si="20"/>
        <v>1113760</v>
      </c>
      <c r="J42" s="330" t="str">
        <f t="shared" si="20"/>
        <v/>
      </c>
      <c r="K42" s="275" t="str">
        <f>IF(NOT(ISBLANK(E41)),$K$30,"")</f>
        <v>Project Evaluation</v>
      </c>
      <c r="L42" s="32"/>
      <c r="M42" s="32"/>
      <c r="N42" s="30"/>
      <c r="O42" s="30"/>
      <c r="P42" s="34"/>
      <c r="Q42" s="246">
        <f t="shared" si="4"/>
        <v>0</v>
      </c>
    </row>
    <row r="43" spans="2:17" x14ac:dyDescent="0.35">
      <c r="B43" s="276">
        <v>13</v>
      </c>
      <c r="C43" s="218" t="s">
        <v>27</v>
      </c>
      <c r="D43" s="327" t="str">
        <f t="shared" ref="D43:J43" si="21">IF(ISBLANK(D41),"",D41)</f>
        <v/>
      </c>
      <c r="E43" s="331" t="str">
        <f t="shared" si="21"/>
        <v>Coaching to Wellness</v>
      </c>
      <c r="F43" s="332" t="str">
        <f t="shared" si="21"/>
        <v/>
      </c>
      <c r="G43" s="332">
        <f t="shared" si="21"/>
        <v>40575</v>
      </c>
      <c r="H43" s="332">
        <f t="shared" si="21"/>
        <v>42248</v>
      </c>
      <c r="I43" s="275">
        <f t="shared" si="21"/>
        <v>1113760</v>
      </c>
      <c r="J43" s="275" t="str">
        <f t="shared" si="21"/>
        <v/>
      </c>
      <c r="K43" s="275" t="str">
        <f>IF(NOT(ISBLANK(E41)),$K$31,"")</f>
        <v>Project Direct</v>
      </c>
      <c r="L43" s="32">
        <v>0</v>
      </c>
      <c r="M43" s="32"/>
      <c r="N43" s="30"/>
      <c r="O43" s="30"/>
      <c r="P43" s="34"/>
      <c r="Q43" s="246">
        <f>SUM(L43:P43)</f>
        <v>0</v>
      </c>
    </row>
    <row r="44" spans="2:17" x14ac:dyDescent="0.35">
      <c r="B44" s="333">
        <v>13</v>
      </c>
      <c r="C44" s="333" t="s">
        <v>202</v>
      </c>
      <c r="D44" s="334" t="str">
        <f t="shared" ref="D44:J44" si="22">IF(ISBLANK(D41),"",D41)</f>
        <v/>
      </c>
      <c r="E44" s="335" t="str">
        <f t="shared" si="22"/>
        <v>Coaching to Wellness</v>
      </c>
      <c r="F44" s="336" t="str">
        <f t="shared" si="22"/>
        <v/>
      </c>
      <c r="G44" s="336">
        <f t="shared" si="22"/>
        <v>40575</v>
      </c>
      <c r="H44" s="336">
        <f t="shared" si="22"/>
        <v>42248</v>
      </c>
      <c r="I44" s="337">
        <f t="shared" si="22"/>
        <v>1113760</v>
      </c>
      <c r="J44" s="337" t="str">
        <f t="shared" si="22"/>
        <v/>
      </c>
      <c r="K44" s="279" t="str">
        <f>IF(NOT(ISBLANK(E41)),$K$32,"")</f>
        <v>Project Subtotal</v>
      </c>
      <c r="L44" s="338">
        <f>SUM(L42:L43)</f>
        <v>0</v>
      </c>
      <c r="M44" s="338">
        <f>SUM(M41:M43)</f>
        <v>0</v>
      </c>
      <c r="N44" s="339">
        <f t="shared" ref="N44" si="23">SUM(N41:N43)</f>
        <v>0</v>
      </c>
      <c r="O44" s="339">
        <f t="shared" ref="O44" si="24">SUM(O41:O43)</f>
        <v>0</v>
      </c>
      <c r="P44" s="340">
        <f t="shared" ref="P44" si="25">SUM(P41:P43)</f>
        <v>0</v>
      </c>
      <c r="Q44" s="279">
        <f t="shared" si="4"/>
        <v>0</v>
      </c>
    </row>
    <row r="45" spans="2:17" x14ac:dyDescent="0.35">
      <c r="B45" s="276">
        <v>14</v>
      </c>
      <c r="C45" s="293" t="s">
        <v>23</v>
      </c>
      <c r="D45" s="325">
        <f>IF(Q48&lt;&gt;0,VLOOKUP($E$9,Info_County_Code,2,FALSE),"")</f>
        <v>7</v>
      </c>
      <c r="E45" s="144" t="s">
        <v>828</v>
      </c>
      <c r="F45" s="38"/>
      <c r="G45" s="38">
        <v>42243</v>
      </c>
      <c r="H45" s="38">
        <v>42614</v>
      </c>
      <c r="I45" s="30">
        <v>1000000</v>
      </c>
      <c r="J45" s="30"/>
      <c r="K45" s="326" t="str">
        <f>IF(NOT(ISBLANK(E45)),$K$29,"")</f>
        <v>Project Administration</v>
      </c>
      <c r="L45" s="32"/>
      <c r="M45" s="32"/>
      <c r="N45" s="30"/>
      <c r="O45" s="30"/>
      <c r="P45" s="34"/>
      <c r="Q45" s="246">
        <f t="shared" si="4"/>
        <v>0</v>
      </c>
    </row>
    <row r="46" spans="2:17" x14ac:dyDescent="0.35">
      <c r="B46" s="276">
        <v>14</v>
      </c>
      <c r="C46" s="218" t="s">
        <v>25</v>
      </c>
      <c r="D46" s="327">
        <f t="shared" ref="D46:J46" si="26">IF(ISBLANK(D45),"",D45)</f>
        <v>7</v>
      </c>
      <c r="E46" s="328" t="str">
        <f t="shared" si="26"/>
        <v>Partners in Aging</v>
      </c>
      <c r="F46" s="329" t="str">
        <f t="shared" si="26"/>
        <v/>
      </c>
      <c r="G46" s="329">
        <f t="shared" si="26"/>
        <v>42243</v>
      </c>
      <c r="H46" s="329">
        <f t="shared" si="26"/>
        <v>42614</v>
      </c>
      <c r="I46" s="330">
        <f t="shared" si="26"/>
        <v>1000000</v>
      </c>
      <c r="J46" s="330" t="str">
        <f t="shared" si="26"/>
        <v/>
      </c>
      <c r="K46" s="275" t="str">
        <f>IF(NOT(ISBLANK(E45)),$K$30,"")</f>
        <v>Project Evaluation</v>
      </c>
      <c r="L46" s="32"/>
      <c r="M46" s="32"/>
      <c r="N46" s="30"/>
      <c r="O46" s="30"/>
      <c r="P46" s="34"/>
      <c r="Q46" s="246">
        <f t="shared" si="4"/>
        <v>0</v>
      </c>
    </row>
    <row r="47" spans="2:17" x14ac:dyDescent="0.35">
      <c r="B47" s="276">
        <v>14</v>
      </c>
      <c r="C47" s="218" t="s">
        <v>27</v>
      </c>
      <c r="D47" s="327">
        <f t="shared" ref="D47:J47" si="27">IF(ISBLANK(D45),"",D45)</f>
        <v>7</v>
      </c>
      <c r="E47" s="331" t="str">
        <f t="shared" si="27"/>
        <v>Partners in Aging</v>
      </c>
      <c r="F47" s="332" t="str">
        <f t="shared" si="27"/>
        <v/>
      </c>
      <c r="G47" s="332">
        <f t="shared" si="27"/>
        <v>42243</v>
      </c>
      <c r="H47" s="332">
        <f t="shared" si="27"/>
        <v>42614</v>
      </c>
      <c r="I47" s="275">
        <f t="shared" si="27"/>
        <v>1000000</v>
      </c>
      <c r="J47" s="275" t="str">
        <f t="shared" si="27"/>
        <v/>
      </c>
      <c r="K47" s="275" t="str">
        <f>IF(NOT(ISBLANK(E45)),$K$31,"")</f>
        <v>Project Direct</v>
      </c>
      <c r="L47" s="32">
        <v>40679.78</v>
      </c>
      <c r="M47" s="32"/>
      <c r="N47" s="30"/>
      <c r="O47" s="30"/>
      <c r="P47" s="34"/>
      <c r="Q47" s="246">
        <f t="shared" si="4"/>
        <v>40679.78</v>
      </c>
    </row>
    <row r="48" spans="2:17" x14ac:dyDescent="0.35">
      <c r="B48" s="333">
        <v>14</v>
      </c>
      <c r="C48" s="333" t="s">
        <v>202</v>
      </c>
      <c r="D48" s="334">
        <f t="shared" ref="D48:J48" si="28">IF(ISBLANK(D45),"",D45)</f>
        <v>7</v>
      </c>
      <c r="E48" s="335" t="str">
        <f t="shared" si="28"/>
        <v>Partners in Aging</v>
      </c>
      <c r="F48" s="336" t="str">
        <f t="shared" si="28"/>
        <v/>
      </c>
      <c r="G48" s="336">
        <f t="shared" si="28"/>
        <v>42243</v>
      </c>
      <c r="H48" s="336">
        <f t="shared" si="28"/>
        <v>42614</v>
      </c>
      <c r="I48" s="337">
        <f t="shared" si="28"/>
        <v>1000000</v>
      </c>
      <c r="J48" s="337" t="str">
        <f t="shared" si="28"/>
        <v/>
      </c>
      <c r="K48" s="279" t="str">
        <f>IF(NOT(ISBLANK(E45)),$K$32,"")</f>
        <v>Project Subtotal</v>
      </c>
      <c r="L48" s="338">
        <f t="shared" ref="L48" si="29">SUM(L45:L47)</f>
        <v>40679.78</v>
      </c>
      <c r="M48" s="338">
        <f>SUM(M45:M47)</f>
        <v>0</v>
      </c>
      <c r="N48" s="339">
        <f t="shared" ref="N48" si="30">SUM(N45:N47)</f>
        <v>0</v>
      </c>
      <c r="O48" s="339">
        <f t="shared" ref="O48" si="31">SUM(O45:O47)</f>
        <v>0</v>
      </c>
      <c r="P48" s="340">
        <f t="shared" ref="P48" si="32">SUM(P45:P47)</f>
        <v>0</v>
      </c>
      <c r="Q48" s="279">
        <f t="shared" si="4"/>
        <v>40679.78</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3">IF(ISBLANK(D49),"",D49)</f>
        <v/>
      </c>
      <c r="E50" s="328" t="str">
        <f t="shared" si="33"/>
        <v/>
      </c>
      <c r="F50" s="329" t="str">
        <f t="shared" si="33"/>
        <v/>
      </c>
      <c r="G50" s="329" t="str">
        <f t="shared" si="33"/>
        <v/>
      </c>
      <c r="H50" s="329" t="str">
        <f t="shared" si="33"/>
        <v/>
      </c>
      <c r="I50" s="330" t="str">
        <f t="shared" si="33"/>
        <v/>
      </c>
      <c r="J50" s="330" t="str">
        <f t="shared" si="33"/>
        <v/>
      </c>
      <c r="K50" s="275" t="str">
        <f>IF(NOT(ISBLANK(E49)),$K$30,"")</f>
        <v/>
      </c>
      <c r="L50" s="32"/>
      <c r="M50" s="32"/>
      <c r="N50" s="30"/>
      <c r="O50" s="30"/>
      <c r="P50" s="34"/>
      <c r="Q50" s="246">
        <f t="shared" si="4"/>
        <v>0</v>
      </c>
    </row>
    <row r="51" spans="2:17" x14ac:dyDescent="0.35">
      <c r="B51" s="276">
        <v>15</v>
      </c>
      <c r="C51" s="218" t="s">
        <v>27</v>
      </c>
      <c r="D51" s="327" t="str">
        <f t="shared" ref="D51:J51" si="34">IF(ISBLANK(D49),"",D49)</f>
        <v/>
      </c>
      <c r="E51" s="331" t="str">
        <f t="shared" si="34"/>
        <v/>
      </c>
      <c r="F51" s="332" t="str">
        <f t="shared" si="34"/>
        <v/>
      </c>
      <c r="G51" s="332" t="str">
        <f t="shared" si="34"/>
        <v/>
      </c>
      <c r="H51" s="332" t="str">
        <f t="shared" si="34"/>
        <v/>
      </c>
      <c r="I51" s="275" t="str">
        <f t="shared" si="34"/>
        <v/>
      </c>
      <c r="J51" s="275" t="str">
        <f t="shared" si="34"/>
        <v/>
      </c>
      <c r="K51" s="275" t="str">
        <f>IF(NOT(ISBLANK(E49)),$K$31,"")</f>
        <v/>
      </c>
      <c r="L51" s="32"/>
      <c r="M51" s="32"/>
      <c r="N51" s="30"/>
      <c r="O51" s="30"/>
      <c r="P51" s="34"/>
      <c r="Q51" s="246">
        <f t="shared" si="4"/>
        <v>0</v>
      </c>
    </row>
    <row r="52" spans="2:17" x14ac:dyDescent="0.35">
      <c r="B52" s="333">
        <v>15</v>
      </c>
      <c r="C52" s="333" t="s">
        <v>202</v>
      </c>
      <c r="D52" s="334" t="str">
        <f t="shared" ref="D52:J52" si="35">IF(ISBLANK(D49),"",D49)</f>
        <v/>
      </c>
      <c r="E52" s="335" t="str">
        <f t="shared" si="35"/>
        <v/>
      </c>
      <c r="F52" s="336" t="str">
        <f t="shared" si="35"/>
        <v/>
      </c>
      <c r="G52" s="336" t="str">
        <f t="shared" si="35"/>
        <v/>
      </c>
      <c r="H52" s="336" t="str">
        <f t="shared" si="35"/>
        <v/>
      </c>
      <c r="I52" s="337" t="str">
        <f t="shared" si="35"/>
        <v/>
      </c>
      <c r="J52" s="337" t="str">
        <f t="shared" si="35"/>
        <v/>
      </c>
      <c r="K52" s="279" t="str">
        <f>IF(NOT(ISBLANK(E49)),$K$32,"")</f>
        <v/>
      </c>
      <c r="L52" s="338">
        <f t="shared" ref="L52" si="36">SUM(L49:L51)</f>
        <v>0</v>
      </c>
      <c r="M52" s="338">
        <f>SUM(M49:M51)</f>
        <v>0</v>
      </c>
      <c r="N52" s="339">
        <f t="shared" ref="N52" si="37">SUM(N49:N51)</f>
        <v>0</v>
      </c>
      <c r="O52" s="339">
        <f t="shared" ref="O52" si="38">SUM(O49:O51)</f>
        <v>0</v>
      </c>
      <c r="P52" s="340">
        <f t="shared" ref="P52" si="39">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0">IF(ISBLANK(D53),"",D53)</f>
        <v/>
      </c>
      <c r="E54" s="328" t="str">
        <f t="shared" si="40"/>
        <v/>
      </c>
      <c r="F54" s="329" t="str">
        <f t="shared" si="40"/>
        <v/>
      </c>
      <c r="G54" s="329" t="str">
        <f t="shared" si="40"/>
        <v/>
      </c>
      <c r="H54" s="329" t="str">
        <f t="shared" si="40"/>
        <v/>
      </c>
      <c r="I54" s="330" t="str">
        <f t="shared" si="40"/>
        <v/>
      </c>
      <c r="J54" s="330" t="str">
        <f t="shared" si="40"/>
        <v/>
      </c>
      <c r="K54" s="275" t="str">
        <f>IF(NOT(ISBLANK(E53)),$K$30,"")</f>
        <v/>
      </c>
      <c r="L54" s="32"/>
      <c r="M54" s="32"/>
      <c r="N54" s="30"/>
      <c r="O54" s="30"/>
      <c r="P54" s="34"/>
      <c r="Q54" s="246">
        <f t="shared" si="4"/>
        <v>0</v>
      </c>
    </row>
    <row r="55" spans="2:17" x14ac:dyDescent="0.35">
      <c r="B55" s="276">
        <v>16</v>
      </c>
      <c r="C55" s="218" t="s">
        <v>27</v>
      </c>
      <c r="D55" s="327" t="str">
        <f t="shared" ref="D55:J55" si="41">IF(ISBLANK(D53),"",D53)</f>
        <v/>
      </c>
      <c r="E55" s="331" t="str">
        <f t="shared" si="41"/>
        <v/>
      </c>
      <c r="F55" s="332" t="str">
        <f t="shared" si="41"/>
        <v/>
      </c>
      <c r="G55" s="332" t="str">
        <f t="shared" si="41"/>
        <v/>
      </c>
      <c r="H55" s="332" t="str">
        <f t="shared" si="41"/>
        <v/>
      </c>
      <c r="I55" s="275" t="str">
        <f t="shared" si="41"/>
        <v/>
      </c>
      <c r="J55" s="275" t="str">
        <f t="shared" si="41"/>
        <v/>
      </c>
      <c r="K55" s="275" t="str">
        <f>IF(NOT(ISBLANK(E53)),$K$31,"")</f>
        <v/>
      </c>
      <c r="L55" s="32"/>
      <c r="M55" s="32"/>
      <c r="N55" s="30"/>
      <c r="O55" s="30"/>
      <c r="P55" s="34"/>
      <c r="Q55" s="246">
        <f t="shared" si="4"/>
        <v>0</v>
      </c>
    </row>
    <row r="56" spans="2:17" x14ac:dyDescent="0.35">
      <c r="B56" s="333">
        <v>16</v>
      </c>
      <c r="C56" s="333" t="s">
        <v>202</v>
      </c>
      <c r="D56" s="334" t="str">
        <f t="shared" ref="D56:J56" si="42">IF(ISBLANK(D53),"",D53)</f>
        <v/>
      </c>
      <c r="E56" s="335" t="str">
        <f t="shared" si="42"/>
        <v/>
      </c>
      <c r="F56" s="336" t="str">
        <f t="shared" si="42"/>
        <v/>
      </c>
      <c r="G56" s="336" t="str">
        <f t="shared" si="42"/>
        <v/>
      </c>
      <c r="H56" s="336" t="str">
        <f t="shared" si="42"/>
        <v/>
      </c>
      <c r="I56" s="337" t="str">
        <f t="shared" si="42"/>
        <v/>
      </c>
      <c r="J56" s="337" t="str">
        <f t="shared" si="42"/>
        <v/>
      </c>
      <c r="K56" s="279" t="str">
        <f>IF(NOT(ISBLANK(E53)),$K$32,"")</f>
        <v/>
      </c>
      <c r="L56" s="338">
        <f t="shared" ref="L56" si="43">SUM(L53:L55)</f>
        <v>0</v>
      </c>
      <c r="M56" s="338">
        <f>SUM(M53:M55)</f>
        <v>0</v>
      </c>
      <c r="N56" s="339">
        <f t="shared" ref="N56" si="44">SUM(N53:N55)</f>
        <v>0</v>
      </c>
      <c r="O56" s="339">
        <f t="shared" ref="O56" si="45">SUM(O53:O55)</f>
        <v>0</v>
      </c>
      <c r="P56" s="340">
        <f t="shared" ref="P56" si="46">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7">IF(ISBLANK(D57),"",D57)</f>
        <v/>
      </c>
      <c r="E58" s="328" t="str">
        <f t="shared" si="47"/>
        <v/>
      </c>
      <c r="F58" s="329" t="str">
        <f t="shared" si="47"/>
        <v/>
      </c>
      <c r="G58" s="329" t="str">
        <f t="shared" si="47"/>
        <v/>
      </c>
      <c r="H58" s="329" t="str">
        <f t="shared" si="47"/>
        <v/>
      </c>
      <c r="I58" s="330" t="str">
        <f t="shared" si="47"/>
        <v/>
      </c>
      <c r="J58" s="330" t="str">
        <f t="shared" si="47"/>
        <v/>
      </c>
      <c r="K58" s="275" t="str">
        <f>IF(NOT(ISBLANK(E57)),$K$30,"")</f>
        <v/>
      </c>
      <c r="L58" s="32"/>
      <c r="M58" s="32"/>
      <c r="N58" s="30"/>
      <c r="O58" s="30"/>
      <c r="P58" s="34"/>
      <c r="Q58" s="246">
        <f t="shared" si="4"/>
        <v>0</v>
      </c>
    </row>
    <row r="59" spans="2:17" x14ac:dyDescent="0.35">
      <c r="B59" s="276">
        <v>17</v>
      </c>
      <c r="C59" s="218" t="s">
        <v>27</v>
      </c>
      <c r="D59" s="327" t="str">
        <f t="shared" ref="D59:J59" si="48">IF(ISBLANK(D57),"",D57)</f>
        <v/>
      </c>
      <c r="E59" s="331" t="str">
        <f t="shared" si="48"/>
        <v/>
      </c>
      <c r="F59" s="332" t="str">
        <f t="shared" si="48"/>
        <v/>
      </c>
      <c r="G59" s="332" t="str">
        <f t="shared" si="48"/>
        <v/>
      </c>
      <c r="H59" s="332" t="str">
        <f t="shared" si="48"/>
        <v/>
      </c>
      <c r="I59" s="275" t="str">
        <f t="shared" si="48"/>
        <v/>
      </c>
      <c r="J59" s="275" t="str">
        <f t="shared" si="48"/>
        <v/>
      </c>
      <c r="K59" s="275" t="str">
        <f>IF(NOT(ISBLANK(E57)),$K$31,"")</f>
        <v/>
      </c>
      <c r="L59" s="32"/>
      <c r="M59" s="32"/>
      <c r="N59" s="30"/>
      <c r="O59" s="30"/>
      <c r="P59" s="34"/>
      <c r="Q59" s="246">
        <f t="shared" si="4"/>
        <v>0</v>
      </c>
    </row>
    <row r="60" spans="2:17" x14ac:dyDescent="0.35">
      <c r="B60" s="333">
        <v>17</v>
      </c>
      <c r="C60" s="333" t="s">
        <v>202</v>
      </c>
      <c r="D60" s="334" t="str">
        <f t="shared" ref="D60:J60" si="49">IF(ISBLANK(D57),"",D57)</f>
        <v/>
      </c>
      <c r="E60" s="335" t="str">
        <f t="shared" si="49"/>
        <v/>
      </c>
      <c r="F60" s="336" t="str">
        <f t="shared" si="49"/>
        <v/>
      </c>
      <c r="G60" s="336" t="str">
        <f t="shared" si="49"/>
        <v/>
      </c>
      <c r="H60" s="336" t="str">
        <f t="shared" si="49"/>
        <v/>
      </c>
      <c r="I60" s="337" t="str">
        <f t="shared" si="49"/>
        <v/>
      </c>
      <c r="J60" s="337" t="str">
        <f t="shared" si="49"/>
        <v/>
      </c>
      <c r="K60" s="279" t="str">
        <f>IF(NOT(ISBLANK(E57)),$K$32,"")</f>
        <v/>
      </c>
      <c r="L60" s="338">
        <f t="shared" ref="L60" si="50">SUM(L57:L59)</f>
        <v>0</v>
      </c>
      <c r="M60" s="338">
        <f>SUM(M57:M59)</f>
        <v>0</v>
      </c>
      <c r="N60" s="339">
        <f t="shared" ref="N60" si="51">SUM(N57:N59)</f>
        <v>0</v>
      </c>
      <c r="O60" s="339">
        <f t="shared" ref="O60" si="52">SUM(O57:O59)</f>
        <v>0</v>
      </c>
      <c r="P60" s="340">
        <f t="shared" ref="P60" si="53">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4">SUM(L61:P61)</f>
        <v>0</v>
      </c>
    </row>
    <row r="62" spans="2:17" x14ac:dyDescent="0.35">
      <c r="B62" s="276">
        <v>18</v>
      </c>
      <c r="C62" s="218" t="s">
        <v>25</v>
      </c>
      <c r="D62" s="327" t="str">
        <f t="shared" ref="D62:J62" si="55">IF(ISBLANK(D61),"",D61)</f>
        <v/>
      </c>
      <c r="E62" s="328" t="str">
        <f t="shared" si="55"/>
        <v/>
      </c>
      <c r="F62" s="329" t="str">
        <f t="shared" si="55"/>
        <v/>
      </c>
      <c r="G62" s="329" t="str">
        <f t="shared" si="55"/>
        <v/>
      </c>
      <c r="H62" s="329" t="str">
        <f t="shared" si="55"/>
        <v/>
      </c>
      <c r="I62" s="330" t="str">
        <f t="shared" si="55"/>
        <v/>
      </c>
      <c r="J62" s="330" t="str">
        <f t="shared" si="55"/>
        <v/>
      </c>
      <c r="K62" s="275" t="str">
        <f>IF(NOT(ISBLANK(E61)),$K$30,"")</f>
        <v/>
      </c>
      <c r="L62" s="32"/>
      <c r="M62" s="32"/>
      <c r="N62" s="30"/>
      <c r="O62" s="30"/>
      <c r="P62" s="34"/>
      <c r="Q62" s="246">
        <f t="shared" si="54"/>
        <v>0</v>
      </c>
    </row>
    <row r="63" spans="2:17" x14ac:dyDescent="0.35">
      <c r="B63" s="276">
        <v>18</v>
      </c>
      <c r="C63" s="218" t="s">
        <v>27</v>
      </c>
      <c r="D63" s="327" t="str">
        <f t="shared" ref="D63:J63" si="56">IF(ISBLANK(D61),"",D61)</f>
        <v/>
      </c>
      <c r="E63" s="331" t="str">
        <f t="shared" si="56"/>
        <v/>
      </c>
      <c r="F63" s="332" t="str">
        <f t="shared" si="56"/>
        <v/>
      </c>
      <c r="G63" s="332" t="str">
        <f t="shared" si="56"/>
        <v/>
      </c>
      <c r="H63" s="332" t="str">
        <f t="shared" si="56"/>
        <v/>
      </c>
      <c r="I63" s="275" t="str">
        <f t="shared" si="56"/>
        <v/>
      </c>
      <c r="J63" s="275" t="str">
        <f t="shared" si="56"/>
        <v/>
      </c>
      <c r="K63" s="275" t="str">
        <f>IF(NOT(ISBLANK(E61)),$K$31,"")</f>
        <v/>
      </c>
      <c r="L63" s="32"/>
      <c r="M63" s="32"/>
      <c r="N63" s="30"/>
      <c r="O63" s="30"/>
      <c r="P63" s="34"/>
      <c r="Q63" s="246">
        <f t="shared" si="54"/>
        <v>0</v>
      </c>
    </row>
    <row r="64" spans="2:17" x14ac:dyDescent="0.35">
      <c r="B64" s="333">
        <v>18</v>
      </c>
      <c r="C64" s="333" t="s">
        <v>202</v>
      </c>
      <c r="D64" s="334" t="str">
        <f t="shared" ref="D64:J64" si="57">IF(ISBLANK(D61),"",D61)</f>
        <v/>
      </c>
      <c r="E64" s="335" t="str">
        <f t="shared" si="57"/>
        <v/>
      </c>
      <c r="F64" s="336" t="str">
        <f t="shared" si="57"/>
        <v/>
      </c>
      <c r="G64" s="336" t="str">
        <f t="shared" si="57"/>
        <v/>
      </c>
      <c r="H64" s="336" t="str">
        <f t="shared" si="57"/>
        <v/>
      </c>
      <c r="I64" s="337" t="str">
        <f t="shared" si="57"/>
        <v/>
      </c>
      <c r="J64" s="337" t="str">
        <f t="shared" si="57"/>
        <v/>
      </c>
      <c r="K64" s="279" t="str">
        <f>IF(NOT(ISBLANK(E61)),$K$32,"")</f>
        <v/>
      </c>
      <c r="L64" s="338">
        <f t="shared" ref="L64" si="58">SUM(L61:L63)</f>
        <v>0</v>
      </c>
      <c r="M64" s="338">
        <f>SUM(M61:M63)</f>
        <v>0</v>
      </c>
      <c r="N64" s="339">
        <f t="shared" ref="N64" si="59">SUM(N61:N63)</f>
        <v>0</v>
      </c>
      <c r="O64" s="339">
        <f t="shared" ref="O64" si="60">SUM(O61:O63)</f>
        <v>0</v>
      </c>
      <c r="P64" s="340">
        <f t="shared" ref="P64" si="61">SUM(P61:P63)</f>
        <v>0</v>
      </c>
      <c r="Q64" s="279">
        <f t="shared" si="54"/>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4"/>
        <v>0</v>
      </c>
    </row>
    <row r="66" spans="2:17" x14ac:dyDescent="0.35">
      <c r="B66" s="276">
        <v>19</v>
      </c>
      <c r="C66" s="218" t="s">
        <v>25</v>
      </c>
      <c r="D66" s="327" t="str">
        <f t="shared" ref="D66:J66" si="62">IF(ISBLANK(D65),"",D65)</f>
        <v/>
      </c>
      <c r="E66" s="328" t="str">
        <f t="shared" si="62"/>
        <v/>
      </c>
      <c r="F66" s="329" t="str">
        <f t="shared" si="62"/>
        <v/>
      </c>
      <c r="G66" s="329" t="str">
        <f t="shared" si="62"/>
        <v/>
      </c>
      <c r="H66" s="329" t="str">
        <f t="shared" si="62"/>
        <v/>
      </c>
      <c r="I66" s="330" t="str">
        <f t="shared" si="62"/>
        <v/>
      </c>
      <c r="J66" s="330" t="str">
        <f t="shared" si="62"/>
        <v/>
      </c>
      <c r="K66" s="275" t="str">
        <f>IF(NOT(ISBLANK(E65)),$K$30,"")</f>
        <v/>
      </c>
      <c r="L66" s="32"/>
      <c r="M66" s="32"/>
      <c r="N66" s="30"/>
      <c r="O66" s="30"/>
      <c r="P66" s="34"/>
      <c r="Q66" s="246">
        <f t="shared" si="54"/>
        <v>0</v>
      </c>
    </row>
    <row r="67" spans="2:17" x14ac:dyDescent="0.35">
      <c r="B67" s="276">
        <v>19</v>
      </c>
      <c r="C67" s="218" t="s">
        <v>27</v>
      </c>
      <c r="D67" s="327" t="str">
        <f t="shared" ref="D67:J67" si="63">IF(ISBLANK(D65),"",D65)</f>
        <v/>
      </c>
      <c r="E67" s="331" t="str">
        <f t="shared" si="63"/>
        <v/>
      </c>
      <c r="F67" s="332" t="str">
        <f t="shared" si="63"/>
        <v/>
      </c>
      <c r="G67" s="332" t="str">
        <f t="shared" si="63"/>
        <v/>
      </c>
      <c r="H67" s="332" t="str">
        <f t="shared" si="63"/>
        <v/>
      </c>
      <c r="I67" s="275" t="str">
        <f t="shared" si="63"/>
        <v/>
      </c>
      <c r="J67" s="275" t="str">
        <f t="shared" si="63"/>
        <v/>
      </c>
      <c r="K67" s="275" t="str">
        <f>IF(NOT(ISBLANK(E65)),$K$31,"")</f>
        <v/>
      </c>
      <c r="L67" s="32"/>
      <c r="M67" s="32"/>
      <c r="N67" s="30"/>
      <c r="O67" s="30"/>
      <c r="P67" s="34"/>
      <c r="Q67" s="246">
        <f t="shared" si="54"/>
        <v>0</v>
      </c>
    </row>
    <row r="68" spans="2:17" x14ac:dyDescent="0.35">
      <c r="B68" s="333">
        <v>19</v>
      </c>
      <c r="C68" s="333" t="s">
        <v>202</v>
      </c>
      <c r="D68" s="334" t="str">
        <f t="shared" ref="D68:J68" si="64">IF(ISBLANK(D65),"",D65)</f>
        <v/>
      </c>
      <c r="E68" s="335" t="str">
        <f t="shared" si="64"/>
        <v/>
      </c>
      <c r="F68" s="336" t="str">
        <f t="shared" si="64"/>
        <v/>
      </c>
      <c r="G68" s="336" t="str">
        <f t="shared" si="64"/>
        <v/>
      </c>
      <c r="H68" s="336" t="str">
        <f t="shared" si="64"/>
        <v/>
      </c>
      <c r="I68" s="337" t="str">
        <f t="shared" si="64"/>
        <v/>
      </c>
      <c r="J68" s="337" t="str">
        <f t="shared" si="64"/>
        <v/>
      </c>
      <c r="K68" s="279" t="str">
        <f>IF(NOT(ISBLANK(E65)),$K$32,"")</f>
        <v/>
      </c>
      <c r="L68" s="338">
        <f t="shared" ref="L68" si="65">SUM(L65:L67)</f>
        <v>0</v>
      </c>
      <c r="M68" s="338">
        <f>SUM(M65:M67)</f>
        <v>0</v>
      </c>
      <c r="N68" s="339">
        <f t="shared" ref="N68" si="66">SUM(N65:N67)</f>
        <v>0</v>
      </c>
      <c r="O68" s="339">
        <f t="shared" ref="O68" si="67">SUM(O65:O67)</f>
        <v>0</v>
      </c>
      <c r="P68" s="340">
        <f t="shared" ref="P68" si="68">SUM(P65:P67)</f>
        <v>0</v>
      </c>
      <c r="Q68" s="279">
        <f t="shared" si="54"/>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4"/>
        <v>0</v>
      </c>
    </row>
    <row r="70" spans="2:17" x14ac:dyDescent="0.35">
      <c r="B70" s="276">
        <v>20</v>
      </c>
      <c r="C70" s="218" t="s">
        <v>25</v>
      </c>
      <c r="D70" s="327" t="str">
        <f t="shared" ref="D70:J70" si="69">IF(ISBLANK(D69),"",D69)</f>
        <v/>
      </c>
      <c r="E70" s="328" t="str">
        <f t="shared" si="69"/>
        <v/>
      </c>
      <c r="F70" s="329" t="str">
        <f t="shared" si="69"/>
        <v/>
      </c>
      <c r="G70" s="329" t="str">
        <f t="shared" si="69"/>
        <v/>
      </c>
      <c r="H70" s="329" t="str">
        <f t="shared" si="69"/>
        <v/>
      </c>
      <c r="I70" s="330" t="str">
        <f t="shared" si="69"/>
        <v/>
      </c>
      <c r="J70" s="330" t="str">
        <f t="shared" si="69"/>
        <v/>
      </c>
      <c r="K70" s="275" t="str">
        <f>IF(NOT(ISBLANK(E69)),$K$30,"")</f>
        <v/>
      </c>
      <c r="L70" s="32"/>
      <c r="M70" s="32"/>
      <c r="N70" s="30"/>
      <c r="O70" s="30"/>
      <c r="P70" s="34"/>
      <c r="Q70" s="246">
        <f t="shared" si="54"/>
        <v>0</v>
      </c>
    </row>
    <row r="71" spans="2:17" x14ac:dyDescent="0.35">
      <c r="B71" s="276">
        <v>20</v>
      </c>
      <c r="C71" s="218" t="s">
        <v>27</v>
      </c>
      <c r="D71" s="327" t="str">
        <f t="shared" ref="D71:J71" si="70">IF(ISBLANK(D69),"",D69)</f>
        <v/>
      </c>
      <c r="E71" s="331" t="str">
        <f t="shared" si="70"/>
        <v/>
      </c>
      <c r="F71" s="332" t="str">
        <f t="shared" si="70"/>
        <v/>
      </c>
      <c r="G71" s="332" t="str">
        <f t="shared" si="70"/>
        <v/>
      </c>
      <c r="H71" s="332" t="str">
        <f t="shared" si="70"/>
        <v/>
      </c>
      <c r="I71" s="275" t="str">
        <f t="shared" si="70"/>
        <v/>
      </c>
      <c r="J71" s="275" t="str">
        <f t="shared" si="70"/>
        <v/>
      </c>
      <c r="K71" s="275" t="str">
        <f>IF(NOT(ISBLANK(E69)),$K$31,"")</f>
        <v/>
      </c>
      <c r="L71" s="32"/>
      <c r="M71" s="32"/>
      <c r="N71" s="30"/>
      <c r="O71" s="30"/>
      <c r="P71" s="34"/>
      <c r="Q71" s="246">
        <f t="shared" si="54"/>
        <v>0</v>
      </c>
    </row>
    <row r="72" spans="2:17" x14ac:dyDescent="0.35">
      <c r="B72" s="333">
        <v>20</v>
      </c>
      <c r="C72" s="333" t="s">
        <v>202</v>
      </c>
      <c r="D72" s="334" t="str">
        <f t="shared" ref="D72:J72" si="71">IF(ISBLANK(D69),"",D69)</f>
        <v/>
      </c>
      <c r="E72" s="335" t="str">
        <f t="shared" si="71"/>
        <v/>
      </c>
      <c r="F72" s="336" t="str">
        <f t="shared" si="71"/>
        <v/>
      </c>
      <c r="G72" s="336" t="str">
        <f t="shared" si="71"/>
        <v/>
      </c>
      <c r="H72" s="336" t="str">
        <f t="shared" si="71"/>
        <v/>
      </c>
      <c r="I72" s="337" t="str">
        <f t="shared" si="71"/>
        <v/>
      </c>
      <c r="J72" s="337" t="str">
        <f t="shared" si="71"/>
        <v/>
      </c>
      <c r="K72" s="279" t="str">
        <f>IF(NOT(ISBLANK(E69)),$K$32,"")</f>
        <v/>
      </c>
      <c r="L72" s="338">
        <f t="shared" ref="L72" si="72">SUM(L69:L71)</f>
        <v>0</v>
      </c>
      <c r="M72" s="338">
        <f>SUM(M69:M71)</f>
        <v>0</v>
      </c>
      <c r="N72" s="339">
        <f t="shared" ref="N72" si="73">SUM(N69:N71)</f>
        <v>0</v>
      </c>
      <c r="O72" s="339">
        <f t="shared" ref="O72" si="74">SUM(O69:O71)</f>
        <v>0</v>
      </c>
      <c r="P72" s="340">
        <f t="shared" ref="P72" si="75">SUM(P69:P71)</f>
        <v>0</v>
      </c>
      <c r="Q72" s="279">
        <f t="shared" si="54"/>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4"/>
        <v>0</v>
      </c>
    </row>
    <row r="74" spans="2:17" x14ac:dyDescent="0.35">
      <c r="B74" s="276">
        <v>21</v>
      </c>
      <c r="C74" s="218" t="s">
        <v>25</v>
      </c>
      <c r="D74" s="327" t="str">
        <f t="shared" ref="D74:J74" si="76">IF(ISBLANK(D73),"",D73)</f>
        <v/>
      </c>
      <c r="E74" s="328" t="str">
        <f t="shared" si="76"/>
        <v/>
      </c>
      <c r="F74" s="329" t="str">
        <f t="shared" si="76"/>
        <v/>
      </c>
      <c r="G74" s="329" t="str">
        <f t="shared" si="76"/>
        <v/>
      </c>
      <c r="H74" s="329" t="str">
        <f t="shared" si="76"/>
        <v/>
      </c>
      <c r="I74" s="330" t="str">
        <f t="shared" si="76"/>
        <v/>
      </c>
      <c r="J74" s="330" t="str">
        <f t="shared" si="76"/>
        <v/>
      </c>
      <c r="K74" s="275" t="str">
        <f>IF(NOT(ISBLANK(E73)),$K$30,"")</f>
        <v/>
      </c>
      <c r="L74" s="32"/>
      <c r="M74" s="32"/>
      <c r="N74" s="30"/>
      <c r="O74" s="30"/>
      <c r="P74" s="34"/>
      <c r="Q74" s="246">
        <f t="shared" si="54"/>
        <v>0</v>
      </c>
    </row>
    <row r="75" spans="2:17" x14ac:dyDescent="0.35">
      <c r="B75" s="276">
        <v>21</v>
      </c>
      <c r="C75" s="218" t="s">
        <v>27</v>
      </c>
      <c r="D75" s="327" t="str">
        <f t="shared" ref="D75:J75" si="77">IF(ISBLANK(D73),"",D73)</f>
        <v/>
      </c>
      <c r="E75" s="331" t="str">
        <f t="shared" si="77"/>
        <v/>
      </c>
      <c r="F75" s="332" t="str">
        <f t="shared" si="77"/>
        <v/>
      </c>
      <c r="G75" s="332" t="str">
        <f t="shared" si="77"/>
        <v/>
      </c>
      <c r="H75" s="332" t="str">
        <f t="shared" si="77"/>
        <v/>
      </c>
      <c r="I75" s="275" t="str">
        <f t="shared" si="77"/>
        <v/>
      </c>
      <c r="J75" s="275" t="str">
        <f t="shared" si="77"/>
        <v/>
      </c>
      <c r="K75" s="275" t="str">
        <f>IF(NOT(ISBLANK(E73)),$K$31,"")</f>
        <v/>
      </c>
      <c r="L75" s="32"/>
      <c r="M75" s="32"/>
      <c r="N75" s="30"/>
      <c r="O75" s="30"/>
      <c r="P75" s="34"/>
      <c r="Q75" s="246">
        <f t="shared" si="54"/>
        <v>0</v>
      </c>
    </row>
    <row r="76" spans="2:17" x14ac:dyDescent="0.35">
      <c r="B76" s="333">
        <v>21</v>
      </c>
      <c r="C76" s="333" t="s">
        <v>202</v>
      </c>
      <c r="D76" s="334" t="str">
        <f t="shared" ref="D76:J76" si="78">IF(ISBLANK(D73),"",D73)</f>
        <v/>
      </c>
      <c r="E76" s="335" t="str">
        <f t="shared" si="78"/>
        <v/>
      </c>
      <c r="F76" s="336" t="str">
        <f t="shared" si="78"/>
        <v/>
      </c>
      <c r="G76" s="336" t="str">
        <f t="shared" si="78"/>
        <v/>
      </c>
      <c r="H76" s="336" t="str">
        <f t="shared" si="78"/>
        <v/>
      </c>
      <c r="I76" s="337" t="str">
        <f t="shared" si="78"/>
        <v/>
      </c>
      <c r="J76" s="337" t="str">
        <f t="shared" si="78"/>
        <v/>
      </c>
      <c r="K76" s="279" t="str">
        <f>IF(NOT(ISBLANK(E73)),$K$32,"")</f>
        <v/>
      </c>
      <c r="L76" s="338">
        <f t="shared" ref="L76" si="79">SUM(L73:L75)</f>
        <v>0</v>
      </c>
      <c r="M76" s="338">
        <f>SUM(M73:M75)</f>
        <v>0</v>
      </c>
      <c r="N76" s="339">
        <f t="shared" ref="N76" si="80">SUM(N73:N75)</f>
        <v>0</v>
      </c>
      <c r="O76" s="339">
        <f t="shared" ref="O76" si="81">SUM(O73:O75)</f>
        <v>0</v>
      </c>
      <c r="P76" s="340">
        <f t="shared" ref="P76" si="82">SUM(P73:P75)</f>
        <v>0</v>
      </c>
      <c r="Q76" s="279">
        <f t="shared" si="54"/>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4"/>
        <v>0</v>
      </c>
    </row>
    <row r="78" spans="2:17" x14ac:dyDescent="0.35">
      <c r="B78" s="276">
        <v>22</v>
      </c>
      <c r="C78" s="218" t="s">
        <v>25</v>
      </c>
      <c r="D78" s="327" t="str">
        <f t="shared" ref="D78:J78" si="83">IF(ISBLANK(D77),"",D77)</f>
        <v/>
      </c>
      <c r="E78" s="328" t="str">
        <f t="shared" si="83"/>
        <v/>
      </c>
      <c r="F78" s="329" t="str">
        <f t="shared" si="83"/>
        <v/>
      </c>
      <c r="G78" s="329" t="str">
        <f t="shared" si="83"/>
        <v/>
      </c>
      <c r="H78" s="329" t="str">
        <f t="shared" si="83"/>
        <v/>
      </c>
      <c r="I78" s="330" t="str">
        <f t="shared" si="83"/>
        <v/>
      </c>
      <c r="J78" s="330" t="str">
        <f t="shared" si="83"/>
        <v/>
      </c>
      <c r="K78" s="275" t="str">
        <f>IF(NOT(ISBLANK(E77)),$K$30,"")</f>
        <v/>
      </c>
      <c r="L78" s="32"/>
      <c r="M78" s="32"/>
      <c r="N78" s="30"/>
      <c r="O78" s="30"/>
      <c r="P78" s="34"/>
      <c r="Q78" s="246">
        <f t="shared" si="54"/>
        <v>0</v>
      </c>
    </row>
    <row r="79" spans="2:17" x14ac:dyDescent="0.35">
      <c r="B79" s="276">
        <v>22</v>
      </c>
      <c r="C79" s="218" t="s">
        <v>27</v>
      </c>
      <c r="D79" s="327" t="str">
        <f t="shared" ref="D79:J79" si="84">IF(ISBLANK(D77),"",D77)</f>
        <v/>
      </c>
      <c r="E79" s="331" t="str">
        <f t="shared" si="84"/>
        <v/>
      </c>
      <c r="F79" s="332" t="str">
        <f t="shared" si="84"/>
        <v/>
      </c>
      <c r="G79" s="332" t="str">
        <f t="shared" si="84"/>
        <v/>
      </c>
      <c r="H79" s="332" t="str">
        <f t="shared" si="84"/>
        <v/>
      </c>
      <c r="I79" s="275" t="str">
        <f t="shared" si="84"/>
        <v/>
      </c>
      <c r="J79" s="275" t="str">
        <f t="shared" si="84"/>
        <v/>
      </c>
      <c r="K79" s="275" t="str">
        <f>IF(NOT(ISBLANK(E77)),$K$31,"")</f>
        <v/>
      </c>
      <c r="L79" s="32"/>
      <c r="M79" s="32"/>
      <c r="N79" s="30"/>
      <c r="O79" s="30"/>
      <c r="P79" s="34"/>
      <c r="Q79" s="246">
        <f t="shared" si="54"/>
        <v>0</v>
      </c>
    </row>
    <row r="80" spans="2:17" x14ac:dyDescent="0.35">
      <c r="B80" s="333">
        <v>22</v>
      </c>
      <c r="C80" s="333" t="s">
        <v>202</v>
      </c>
      <c r="D80" s="334" t="str">
        <f t="shared" ref="D80:J80" si="85">IF(ISBLANK(D77),"",D77)</f>
        <v/>
      </c>
      <c r="E80" s="335" t="str">
        <f t="shared" si="85"/>
        <v/>
      </c>
      <c r="F80" s="336" t="str">
        <f t="shared" si="85"/>
        <v/>
      </c>
      <c r="G80" s="336" t="str">
        <f t="shared" si="85"/>
        <v/>
      </c>
      <c r="H80" s="336" t="str">
        <f t="shared" si="85"/>
        <v/>
      </c>
      <c r="I80" s="337" t="str">
        <f t="shared" si="85"/>
        <v/>
      </c>
      <c r="J80" s="337" t="str">
        <f t="shared" si="85"/>
        <v/>
      </c>
      <c r="K80" s="279" t="str">
        <f>IF(NOT(ISBLANK(E77)),$K$32,"")</f>
        <v/>
      </c>
      <c r="L80" s="338">
        <f t="shared" ref="L80" si="86">SUM(L77:L79)</f>
        <v>0</v>
      </c>
      <c r="M80" s="338">
        <f>SUM(M77:M79)</f>
        <v>0</v>
      </c>
      <c r="N80" s="339">
        <f t="shared" ref="N80" si="87">SUM(N77:N79)</f>
        <v>0</v>
      </c>
      <c r="O80" s="339">
        <f t="shared" ref="O80" si="88">SUM(O77:O79)</f>
        <v>0</v>
      </c>
      <c r="P80" s="340">
        <f t="shared" ref="P80" si="89">SUM(P77:P79)</f>
        <v>0</v>
      </c>
      <c r="Q80" s="279">
        <f t="shared" si="54"/>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4"/>
        <v>0</v>
      </c>
    </row>
    <row r="82" spans="2:17" x14ac:dyDescent="0.35">
      <c r="B82" s="276">
        <v>23</v>
      </c>
      <c r="C82" s="218" t="s">
        <v>25</v>
      </c>
      <c r="D82" s="327" t="str">
        <f t="shared" ref="D82:J82" si="90">IF(ISBLANK(D81),"",D81)</f>
        <v/>
      </c>
      <c r="E82" s="328" t="str">
        <f t="shared" si="90"/>
        <v/>
      </c>
      <c r="F82" s="329" t="str">
        <f t="shared" si="90"/>
        <v/>
      </c>
      <c r="G82" s="329" t="str">
        <f t="shared" si="90"/>
        <v/>
      </c>
      <c r="H82" s="329" t="str">
        <f t="shared" si="90"/>
        <v/>
      </c>
      <c r="I82" s="330" t="str">
        <f t="shared" si="90"/>
        <v/>
      </c>
      <c r="J82" s="330" t="str">
        <f t="shared" si="90"/>
        <v/>
      </c>
      <c r="K82" s="275" t="str">
        <f>IF(NOT(ISBLANK(E81)),$K$30,"")</f>
        <v/>
      </c>
      <c r="L82" s="32"/>
      <c r="M82" s="32"/>
      <c r="N82" s="30"/>
      <c r="O82" s="30"/>
      <c r="P82" s="34"/>
      <c r="Q82" s="246">
        <f t="shared" si="54"/>
        <v>0</v>
      </c>
    </row>
    <row r="83" spans="2:17" x14ac:dyDescent="0.35">
      <c r="B83" s="276">
        <v>23</v>
      </c>
      <c r="C83" s="218" t="s">
        <v>27</v>
      </c>
      <c r="D83" s="327" t="str">
        <f t="shared" ref="D83:J83" si="91">IF(ISBLANK(D81),"",D81)</f>
        <v/>
      </c>
      <c r="E83" s="331" t="str">
        <f t="shared" si="91"/>
        <v/>
      </c>
      <c r="F83" s="332" t="str">
        <f t="shared" si="91"/>
        <v/>
      </c>
      <c r="G83" s="332" t="str">
        <f t="shared" si="91"/>
        <v/>
      </c>
      <c r="H83" s="332" t="str">
        <f t="shared" si="91"/>
        <v/>
      </c>
      <c r="I83" s="275" t="str">
        <f t="shared" si="91"/>
        <v/>
      </c>
      <c r="J83" s="275" t="str">
        <f t="shared" si="91"/>
        <v/>
      </c>
      <c r="K83" s="275" t="str">
        <f>IF(NOT(ISBLANK(E81)),$K$31,"")</f>
        <v/>
      </c>
      <c r="L83" s="32"/>
      <c r="M83" s="32"/>
      <c r="N83" s="30"/>
      <c r="O83" s="30"/>
      <c r="P83" s="34"/>
      <c r="Q83" s="246">
        <f t="shared" si="54"/>
        <v>0</v>
      </c>
    </row>
    <row r="84" spans="2:17" x14ac:dyDescent="0.35">
      <c r="B84" s="333">
        <v>23</v>
      </c>
      <c r="C84" s="333" t="s">
        <v>202</v>
      </c>
      <c r="D84" s="334" t="str">
        <f t="shared" ref="D84:J84" si="92">IF(ISBLANK(D81),"",D81)</f>
        <v/>
      </c>
      <c r="E84" s="335" t="str">
        <f t="shared" si="92"/>
        <v/>
      </c>
      <c r="F84" s="336" t="str">
        <f t="shared" si="92"/>
        <v/>
      </c>
      <c r="G84" s="336" t="str">
        <f t="shared" si="92"/>
        <v/>
      </c>
      <c r="H84" s="336" t="str">
        <f t="shared" si="92"/>
        <v/>
      </c>
      <c r="I84" s="337" t="str">
        <f t="shared" si="92"/>
        <v/>
      </c>
      <c r="J84" s="337" t="str">
        <f t="shared" si="92"/>
        <v/>
      </c>
      <c r="K84" s="279" t="str">
        <f>IF(NOT(ISBLANK(E81)),$K$32,"")</f>
        <v/>
      </c>
      <c r="L84" s="338">
        <f t="shared" ref="L84" si="93">SUM(L81:L83)</f>
        <v>0</v>
      </c>
      <c r="M84" s="338">
        <f>SUM(M81:M83)</f>
        <v>0</v>
      </c>
      <c r="N84" s="339">
        <f t="shared" ref="N84" si="94">SUM(N81:N83)</f>
        <v>0</v>
      </c>
      <c r="O84" s="339">
        <f t="shared" ref="O84" si="95">SUM(O81:O83)</f>
        <v>0</v>
      </c>
      <c r="P84" s="340">
        <f t="shared" ref="P84" si="96">SUM(P81:P83)</f>
        <v>0</v>
      </c>
      <c r="Q84" s="279">
        <f t="shared" si="54"/>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7">SUM(L85:P85)</f>
        <v>0</v>
      </c>
    </row>
    <row r="86" spans="2:17" x14ac:dyDescent="0.35">
      <c r="B86" s="276">
        <v>24</v>
      </c>
      <c r="C86" s="218" t="s">
        <v>25</v>
      </c>
      <c r="D86" s="327" t="str">
        <f t="shared" ref="D86:J86" si="98">IF(ISBLANK(D85),"",D85)</f>
        <v/>
      </c>
      <c r="E86" s="328" t="str">
        <f t="shared" si="98"/>
        <v/>
      </c>
      <c r="F86" s="329" t="str">
        <f t="shared" si="98"/>
        <v/>
      </c>
      <c r="G86" s="329" t="str">
        <f t="shared" si="98"/>
        <v/>
      </c>
      <c r="H86" s="329" t="str">
        <f t="shared" si="98"/>
        <v/>
      </c>
      <c r="I86" s="330" t="str">
        <f t="shared" si="98"/>
        <v/>
      </c>
      <c r="J86" s="330" t="str">
        <f t="shared" si="98"/>
        <v/>
      </c>
      <c r="K86" s="275" t="str">
        <f>IF(NOT(ISBLANK(E85)),$K$30,"")</f>
        <v/>
      </c>
      <c r="L86" s="32"/>
      <c r="M86" s="32"/>
      <c r="N86" s="30"/>
      <c r="O86" s="30"/>
      <c r="P86" s="34"/>
      <c r="Q86" s="246">
        <f t="shared" si="97"/>
        <v>0</v>
      </c>
    </row>
    <row r="87" spans="2:17" x14ac:dyDescent="0.35">
      <c r="B87" s="276">
        <v>24</v>
      </c>
      <c r="C87" s="218" t="s">
        <v>27</v>
      </c>
      <c r="D87" s="327" t="str">
        <f t="shared" ref="D87:J87" si="99">IF(ISBLANK(D85),"",D85)</f>
        <v/>
      </c>
      <c r="E87" s="331" t="str">
        <f t="shared" si="99"/>
        <v/>
      </c>
      <c r="F87" s="332" t="str">
        <f t="shared" si="99"/>
        <v/>
      </c>
      <c r="G87" s="332" t="str">
        <f t="shared" si="99"/>
        <v/>
      </c>
      <c r="H87" s="332" t="str">
        <f t="shared" si="99"/>
        <v/>
      </c>
      <c r="I87" s="275" t="str">
        <f t="shared" si="99"/>
        <v/>
      </c>
      <c r="J87" s="275" t="str">
        <f t="shared" si="99"/>
        <v/>
      </c>
      <c r="K87" s="275" t="str">
        <f>IF(NOT(ISBLANK(E85)),$K$31,"")</f>
        <v/>
      </c>
      <c r="L87" s="32"/>
      <c r="M87" s="32"/>
      <c r="N87" s="30"/>
      <c r="O87" s="30"/>
      <c r="P87" s="34"/>
      <c r="Q87" s="246">
        <f t="shared" si="97"/>
        <v>0</v>
      </c>
    </row>
    <row r="88" spans="2:17" x14ac:dyDescent="0.35">
      <c r="B88" s="333">
        <v>24</v>
      </c>
      <c r="C88" s="333" t="s">
        <v>202</v>
      </c>
      <c r="D88" s="334" t="str">
        <f t="shared" ref="D88:J88" si="100">IF(ISBLANK(D85),"",D85)</f>
        <v/>
      </c>
      <c r="E88" s="341" t="str">
        <f t="shared" si="100"/>
        <v/>
      </c>
      <c r="F88" s="342" t="str">
        <f t="shared" si="100"/>
        <v/>
      </c>
      <c r="G88" s="342" t="str">
        <f t="shared" si="100"/>
        <v/>
      </c>
      <c r="H88" s="342" t="str">
        <f t="shared" si="100"/>
        <v/>
      </c>
      <c r="I88" s="279" t="str">
        <f t="shared" si="100"/>
        <v/>
      </c>
      <c r="J88" s="279" t="str">
        <f t="shared" si="100"/>
        <v/>
      </c>
      <c r="K88" s="279" t="str">
        <f>IF(NOT(ISBLANK(E85)),$K$32,"")</f>
        <v/>
      </c>
      <c r="L88" s="343">
        <f t="shared" ref="L88" si="101">SUM(L85:L87)</f>
        <v>0</v>
      </c>
      <c r="M88" s="343">
        <f>SUM(M85:M87)</f>
        <v>0</v>
      </c>
      <c r="N88" s="344">
        <f t="shared" ref="N88:P88" si="102">SUM(N85:N87)</f>
        <v>0</v>
      </c>
      <c r="O88" s="344">
        <f t="shared" si="102"/>
        <v>0</v>
      </c>
      <c r="P88" s="345">
        <f t="shared" si="102"/>
        <v>0</v>
      </c>
      <c r="Q88" s="279">
        <f t="shared" si="97"/>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7"/>
        <v>0</v>
      </c>
    </row>
    <row r="90" spans="2:17" x14ac:dyDescent="0.35">
      <c r="B90" s="276">
        <v>25</v>
      </c>
      <c r="C90" s="218" t="s">
        <v>25</v>
      </c>
      <c r="D90" s="327" t="str">
        <f t="shared" ref="D90:J90" si="103">IF(ISBLANK(D89),"",D89)</f>
        <v/>
      </c>
      <c r="E90" s="328" t="str">
        <f t="shared" si="103"/>
        <v/>
      </c>
      <c r="F90" s="329" t="str">
        <f t="shared" si="103"/>
        <v/>
      </c>
      <c r="G90" s="329" t="str">
        <f t="shared" si="103"/>
        <v/>
      </c>
      <c r="H90" s="329" t="str">
        <f t="shared" si="103"/>
        <v/>
      </c>
      <c r="I90" s="330" t="str">
        <f t="shared" si="103"/>
        <v/>
      </c>
      <c r="J90" s="330" t="str">
        <f t="shared" si="103"/>
        <v/>
      </c>
      <c r="K90" s="275" t="str">
        <f>IF(NOT(ISBLANK(E89)),$K$30,"")</f>
        <v/>
      </c>
      <c r="L90" s="32"/>
      <c r="M90" s="32"/>
      <c r="N90" s="30"/>
      <c r="O90" s="30"/>
      <c r="P90" s="34"/>
      <c r="Q90" s="246">
        <f t="shared" si="97"/>
        <v>0</v>
      </c>
    </row>
    <row r="91" spans="2:17" x14ac:dyDescent="0.35">
      <c r="B91" s="276">
        <v>25</v>
      </c>
      <c r="C91" s="218" t="s">
        <v>27</v>
      </c>
      <c r="D91" s="327" t="str">
        <f t="shared" ref="D91:J91" si="104">IF(ISBLANK(D89),"",D89)</f>
        <v/>
      </c>
      <c r="E91" s="331" t="str">
        <f t="shared" si="104"/>
        <v/>
      </c>
      <c r="F91" s="332" t="str">
        <f t="shared" si="104"/>
        <v/>
      </c>
      <c r="G91" s="332" t="str">
        <f t="shared" si="104"/>
        <v/>
      </c>
      <c r="H91" s="332" t="str">
        <f t="shared" si="104"/>
        <v/>
      </c>
      <c r="I91" s="275" t="str">
        <f t="shared" si="104"/>
        <v/>
      </c>
      <c r="J91" s="275" t="str">
        <f t="shared" si="104"/>
        <v/>
      </c>
      <c r="K91" s="275" t="str">
        <f>IF(NOT(ISBLANK(E89)),$K$31,"")</f>
        <v/>
      </c>
      <c r="L91" s="32"/>
      <c r="M91" s="32"/>
      <c r="N91" s="30"/>
      <c r="O91" s="30"/>
      <c r="P91" s="34"/>
      <c r="Q91" s="246">
        <f t="shared" si="97"/>
        <v>0</v>
      </c>
    </row>
    <row r="92" spans="2:17" x14ac:dyDescent="0.35">
      <c r="B92" s="333">
        <v>25</v>
      </c>
      <c r="C92" s="333" t="s">
        <v>202</v>
      </c>
      <c r="D92" s="334" t="str">
        <f t="shared" ref="D92:J92" si="105">IF(ISBLANK(D89),"",D89)</f>
        <v/>
      </c>
      <c r="E92" s="341" t="str">
        <f t="shared" si="105"/>
        <v/>
      </c>
      <c r="F92" s="342" t="str">
        <f t="shared" si="105"/>
        <v/>
      </c>
      <c r="G92" s="342" t="str">
        <f t="shared" si="105"/>
        <v/>
      </c>
      <c r="H92" s="342" t="str">
        <f t="shared" si="105"/>
        <v/>
      </c>
      <c r="I92" s="279" t="str">
        <f t="shared" si="105"/>
        <v/>
      </c>
      <c r="J92" s="279" t="str">
        <f t="shared" si="105"/>
        <v/>
      </c>
      <c r="K92" s="279" t="str">
        <f>IF(NOT(ISBLANK(E89)),$K$32,"")</f>
        <v/>
      </c>
      <c r="L92" s="343">
        <f t="shared" ref="L92" si="106">SUM(L89:L91)</f>
        <v>0</v>
      </c>
      <c r="M92" s="343">
        <f>SUM(M89:M91)</f>
        <v>0</v>
      </c>
      <c r="N92" s="344">
        <f t="shared" ref="N92:P92" si="107">SUM(N89:N91)</f>
        <v>0</v>
      </c>
      <c r="O92" s="344">
        <f t="shared" si="107"/>
        <v>0</v>
      </c>
      <c r="P92" s="345">
        <f t="shared" si="107"/>
        <v>0</v>
      </c>
      <c r="Q92" s="279">
        <f t="shared" si="97"/>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7"/>
        <v>0</v>
      </c>
    </row>
    <row r="94" spans="2:17" x14ac:dyDescent="0.35">
      <c r="B94" s="276">
        <v>26</v>
      </c>
      <c r="C94" s="218" t="s">
        <v>25</v>
      </c>
      <c r="D94" s="327" t="str">
        <f t="shared" ref="D94:J94" si="108">IF(ISBLANK(D93),"",D93)</f>
        <v/>
      </c>
      <c r="E94" s="328" t="str">
        <f t="shared" si="108"/>
        <v/>
      </c>
      <c r="F94" s="329" t="str">
        <f t="shared" si="108"/>
        <v/>
      </c>
      <c r="G94" s="329" t="str">
        <f t="shared" si="108"/>
        <v/>
      </c>
      <c r="H94" s="329" t="str">
        <f t="shared" si="108"/>
        <v/>
      </c>
      <c r="I94" s="330" t="str">
        <f t="shared" si="108"/>
        <v/>
      </c>
      <c r="J94" s="330" t="str">
        <f t="shared" si="108"/>
        <v/>
      </c>
      <c r="K94" s="275" t="str">
        <f>IF(NOT(ISBLANK(E93)),$K$30,"")</f>
        <v/>
      </c>
      <c r="L94" s="32"/>
      <c r="M94" s="32"/>
      <c r="N94" s="30"/>
      <c r="O94" s="30"/>
      <c r="P94" s="34"/>
      <c r="Q94" s="246">
        <f t="shared" si="97"/>
        <v>0</v>
      </c>
    </row>
    <row r="95" spans="2:17" x14ac:dyDescent="0.35">
      <c r="B95" s="276">
        <v>26</v>
      </c>
      <c r="C95" s="218" t="s">
        <v>27</v>
      </c>
      <c r="D95" s="327" t="str">
        <f t="shared" ref="D95:J95" si="109">IF(ISBLANK(D93),"",D93)</f>
        <v/>
      </c>
      <c r="E95" s="331" t="str">
        <f t="shared" si="109"/>
        <v/>
      </c>
      <c r="F95" s="332" t="str">
        <f t="shared" si="109"/>
        <v/>
      </c>
      <c r="G95" s="332" t="str">
        <f t="shared" si="109"/>
        <v/>
      </c>
      <c r="H95" s="332" t="str">
        <f t="shared" si="109"/>
        <v/>
      </c>
      <c r="I95" s="275" t="str">
        <f t="shared" si="109"/>
        <v/>
      </c>
      <c r="J95" s="275" t="str">
        <f t="shared" si="109"/>
        <v/>
      </c>
      <c r="K95" s="275" t="str">
        <f>IF(NOT(ISBLANK(E93)),$K$31,"")</f>
        <v/>
      </c>
      <c r="L95" s="32"/>
      <c r="M95" s="32"/>
      <c r="N95" s="30"/>
      <c r="O95" s="30"/>
      <c r="P95" s="34"/>
      <c r="Q95" s="246">
        <f t="shared" si="97"/>
        <v>0</v>
      </c>
    </row>
    <row r="96" spans="2:17" x14ac:dyDescent="0.35">
      <c r="B96" s="333">
        <v>26</v>
      </c>
      <c r="C96" s="333" t="s">
        <v>202</v>
      </c>
      <c r="D96" s="334" t="str">
        <f t="shared" ref="D96:J96" si="110">IF(ISBLANK(D93),"",D93)</f>
        <v/>
      </c>
      <c r="E96" s="341" t="str">
        <f t="shared" si="110"/>
        <v/>
      </c>
      <c r="F96" s="342" t="str">
        <f t="shared" si="110"/>
        <v/>
      </c>
      <c r="G96" s="342" t="str">
        <f t="shared" si="110"/>
        <v/>
      </c>
      <c r="H96" s="342" t="str">
        <f t="shared" si="110"/>
        <v/>
      </c>
      <c r="I96" s="279" t="str">
        <f t="shared" si="110"/>
        <v/>
      </c>
      <c r="J96" s="279" t="str">
        <f t="shared" si="110"/>
        <v/>
      </c>
      <c r="K96" s="279" t="str">
        <f>IF(NOT(ISBLANK(E93)),$K$32,"")</f>
        <v/>
      </c>
      <c r="L96" s="343">
        <f t="shared" ref="L96" si="111">SUM(L93:L95)</f>
        <v>0</v>
      </c>
      <c r="M96" s="343">
        <f>SUM(M93:M95)</f>
        <v>0</v>
      </c>
      <c r="N96" s="344">
        <f t="shared" ref="N96:P96" si="112">SUM(N93:N95)</f>
        <v>0</v>
      </c>
      <c r="O96" s="344">
        <f t="shared" si="112"/>
        <v>0</v>
      </c>
      <c r="P96" s="345">
        <f t="shared" si="112"/>
        <v>0</v>
      </c>
      <c r="Q96" s="279">
        <f t="shared" si="97"/>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3">SUM(L97:P97)</f>
        <v>0</v>
      </c>
    </row>
    <row r="98" spans="2:17" x14ac:dyDescent="0.35">
      <c r="B98" s="276">
        <v>27</v>
      </c>
      <c r="C98" s="218" t="s">
        <v>25</v>
      </c>
      <c r="D98" s="327" t="str">
        <f t="shared" ref="D98:J98" si="114">IF(ISBLANK(D97),"",D97)</f>
        <v/>
      </c>
      <c r="E98" s="328" t="str">
        <f t="shared" si="114"/>
        <v/>
      </c>
      <c r="F98" s="329" t="str">
        <f t="shared" si="114"/>
        <v/>
      </c>
      <c r="G98" s="329" t="str">
        <f t="shared" si="114"/>
        <v/>
      </c>
      <c r="H98" s="329" t="str">
        <f t="shared" si="114"/>
        <v/>
      </c>
      <c r="I98" s="330" t="str">
        <f t="shared" si="114"/>
        <v/>
      </c>
      <c r="J98" s="330" t="str">
        <f t="shared" si="114"/>
        <v/>
      </c>
      <c r="K98" s="275" t="str">
        <f>IF(NOT(ISBLANK(E97)),$K$30,"")</f>
        <v/>
      </c>
      <c r="L98" s="32"/>
      <c r="M98" s="32"/>
      <c r="N98" s="30"/>
      <c r="O98" s="30"/>
      <c r="P98" s="34"/>
      <c r="Q98" s="246">
        <f t="shared" si="113"/>
        <v>0</v>
      </c>
    </row>
    <row r="99" spans="2:17" x14ac:dyDescent="0.35">
      <c r="B99" s="276">
        <v>27</v>
      </c>
      <c r="C99" s="218" t="s">
        <v>27</v>
      </c>
      <c r="D99" s="327" t="str">
        <f t="shared" ref="D99:J99" si="115">IF(ISBLANK(D97),"",D97)</f>
        <v/>
      </c>
      <c r="E99" s="331" t="str">
        <f t="shared" si="115"/>
        <v/>
      </c>
      <c r="F99" s="332" t="str">
        <f t="shared" si="115"/>
        <v/>
      </c>
      <c r="G99" s="332" t="str">
        <f t="shared" si="115"/>
        <v/>
      </c>
      <c r="H99" s="332" t="str">
        <f t="shared" si="115"/>
        <v/>
      </c>
      <c r="I99" s="275" t="str">
        <f t="shared" si="115"/>
        <v/>
      </c>
      <c r="J99" s="275" t="str">
        <f t="shared" si="115"/>
        <v/>
      </c>
      <c r="K99" s="275" t="str">
        <f>IF(NOT(ISBLANK(E97)),$K$31,"")</f>
        <v/>
      </c>
      <c r="L99" s="32"/>
      <c r="M99" s="32"/>
      <c r="N99" s="30"/>
      <c r="O99" s="30"/>
      <c r="P99" s="34"/>
      <c r="Q99" s="246">
        <f t="shared" si="113"/>
        <v>0</v>
      </c>
    </row>
    <row r="100" spans="2:17" x14ac:dyDescent="0.35">
      <c r="B100" s="333">
        <v>27</v>
      </c>
      <c r="C100" s="333" t="s">
        <v>202</v>
      </c>
      <c r="D100" s="334" t="str">
        <f t="shared" ref="D100:J100" si="116">IF(ISBLANK(D97),"",D97)</f>
        <v/>
      </c>
      <c r="E100" s="341" t="str">
        <f t="shared" si="116"/>
        <v/>
      </c>
      <c r="F100" s="342" t="str">
        <f t="shared" si="116"/>
        <v/>
      </c>
      <c r="G100" s="342" t="str">
        <f t="shared" si="116"/>
        <v/>
      </c>
      <c r="H100" s="342" t="str">
        <f t="shared" si="116"/>
        <v/>
      </c>
      <c r="I100" s="279" t="str">
        <f t="shared" si="116"/>
        <v/>
      </c>
      <c r="J100" s="279" t="str">
        <f t="shared" si="116"/>
        <v/>
      </c>
      <c r="K100" s="279" t="str">
        <f>IF(NOT(ISBLANK(E97)),$K$32,"")</f>
        <v/>
      </c>
      <c r="L100" s="343">
        <f t="shared" ref="L100" si="117">SUM(L97:L99)</f>
        <v>0</v>
      </c>
      <c r="M100" s="343">
        <f>SUM(M97:M99)</f>
        <v>0</v>
      </c>
      <c r="N100" s="344">
        <f t="shared" ref="N100:P100" si="118">SUM(N97:N99)</f>
        <v>0</v>
      </c>
      <c r="O100" s="344">
        <f t="shared" si="118"/>
        <v>0</v>
      </c>
      <c r="P100" s="345">
        <f t="shared" si="118"/>
        <v>0</v>
      </c>
      <c r="Q100" s="279">
        <f t="shared" si="113"/>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7"/>
        <v>0</v>
      </c>
    </row>
    <row r="102" spans="2:17" x14ac:dyDescent="0.35">
      <c r="B102" s="276">
        <v>28</v>
      </c>
      <c r="C102" s="218" t="s">
        <v>25</v>
      </c>
      <c r="D102" s="327" t="str">
        <f t="shared" ref="D102:J102" si="119">IF(ISBLANK(D101),"",D101)</f>
        <v/>
      </c>
      <c r="E102" s="328" t="str">
        <f t="shared" si="119"/>
        <v/>
      </c>
      <c r="F102" s="329" t="str">
        <f t="shared" si="119"/>
        <v/>
      </c>
      <c r="G102" s="329" t="str">
        <f t="shared" si="119"/>
        <v/>
      </c>
      <c r="H102" s="329" t="str">
        <f t="shared" si="119"/>
        <v/>
      </c>
      <c r="I102" s="330" t="str">
        <f t="shared" si="119"/>
        <v/>
      </c>
      <c r="J102" s="330" t="str">
        <f t="shared" si="119"/>
        <v/>
      </c>
      <c r="K102" s="275" t="str">
        <f>IF(NOT(ISBLANK(E101)),$K$30,"")</f>
        <v/>
      </c>
      <c r="L102" s="32"/>
      <c r="M102" s="32"/>
      <c r="N102" s="30"/>
      <c r="O102" s="30"/>
      <c r="P102" s="34"/>
      <c r="Q102" s="246">
        <f t="shared" si="97"/>
        <v>0</v>
      </c>
    </row>
    <row r="103" spans="2:17" x14ac:dyDescent="0.35">
      <c r="B103" s="276">
        <v>28</v>
      </c>
      <c r="C103" s="218" t="s">
        <v>27</v>
      </c>
      <c r="D103" s="327" t="str">
        <f t="shared" ref="D103:J103" si="120">IF(ISBLANK(D101),"",D101)</f>
        <v/>
      </c>
      <c r="E103" s="331" t="str">
        <f t="shared" si="120"/>
        <v/>
      </c>
      <c r="F103" s="332" t="str">
        <f t="shared" si="120"/>
        <v/>
      </c>
      <c r="G103" s="332" t="str">
        <f t="shared" si="120"/>
        <v/>
      </c>
      <c r="H103" s="332" t="str">
        <f t="shared" si="120"/>
        <v/>
      </c>
      <c r="I103" s="275" t="str">
        <f t="shared" si="120"/>
        <v/>
      </c>
      <c r="J103" s="275" t="str">
        <f t="shared" si="120"/>
        <v/>
      </c>
      <c r="K103" s="275" t="str">
        <f>IF(NOT(ISBLANK(E101)),$K$31,"")</f>
        <v/>
      </c>
      <c r="L103" s="32"/>
      <c r="M103" s="32"/>
      <c r="N103" s="30"/>
      <c r="O103" s="30"/>
      <c r="P103" s="34"/>
      <c r="Q103" s="246">
        <f t="shared" si="97"/>
        <v>0</v>
      </c>
    </row>
    <row r="104" spans="2:17" x14ac:dyDescent="0.35">
      <c r="B104" s="333">
        <v>28</v>
      </c>
      <c r="C104" s="333" t="s">
        <v>202</v>
      </c>
      <c r="D104" s="334" t="str">
        <f t="shared" ref="D104:J104" si="121">IF(ISBLANK(D101),"",D101)</f>
        <v/>
      </c>
      <c r="E104" s="341" t="str">
        <f t="shared" si="121"/>
        <v/>
      </c>
      <c r="F104" s="342" t="str">
        <f t="shared" si="121"/>
        <v/>
      </c>
      <c r="G104" s="342" t="str">
        <f t="shared" si="121"/>
        <v/>
      </c>
      <c r="H104" s="342" t="str">
        <f t="shared" si="121"/>
        <v/>
      </c>
      <c r="I104" s="279" t="str">
        <f t="shared" si="121"/>
        <v/>
      </c>
      <c r="J104" s="279" t="str">
        <f t="shared" si="121"/>
        <v/>
      </c>
      <c r="K104" s="279" t="str">
        <f>IF(NOT(ISBLANK(E101)),$K$32,"")</f>
        <v/>
      </c>
      <c r="L104" s="343">
        <f t="shared" ref="L104" si="122">SUM(L101:L103)</f>
        <v>0</v>
      </c>
      <c r="M104" s="343">
        <f>SUM(M101:M103)</f>
        <v>0</v>
      </c>
      <c r="N104" s="344">
        <f t="shared" ref="N104:P104" si="123">SUM(N101:N103)</f>
        <v>0</v>
      </c>
      <c r="O104" s="344">
        <f t="shared" si="123"/>
        <v>0</v>
      </c>
      <c r="P104" s="345">
        <f t="shared" si="123"/>
        <v>0</v>
      </c>
      <c r="Q104" s="279">
        <f t="shared" si="97"/>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4">SUM(L105:P105)</f>
        <v>0</v>
      </c>
    </row>
    <row r="106" spans="2:17" x14ac:dyDescent="0.35">
      <c r="B106" s="276">
        <v>29</v>
      </c>
      <c r="C106" s="218" t="s">
        <v>25</v>
      </c>
      <c r="D106" s="327" t="str">
        <f t="shared" ref="D106:J106" si="125">IF(ISBLANK(D105),"",D105)</f>
        <v/>
      </c>
      <c r="E106" s="328" t="str">
        <f t="shared" si="125"/>
        <v/>
      </c>
      <c r="F106" s="329" t="str">
        <f t="shared" si="125"/>
        <v/>
      </c>
      <c r="G106" s="329" t="str">
        <f t="shared" si="125"/>
        <v/>
      </c>
      <c r="H106" s="329" t="str">
        <f t="shared" si="125"/>
        <v/>
      </c>
      <c r="I106" s="330" t="str">
        <f t="shared" si="125"/>
        <v/>
      </c>
      <c r="J106" s="330" t="str">
        <f t="shared" si="125"/>
        <v/>
      </c>
      <c r="K106" s="275" t="str">
        <f>IF(NOT(ISBLANK(E105)),$K$30,"")</f>
        <v/>
      </c>
      <c r="L106" s="32"/>
      <c r="M106" s="32"/>
      <c r="N106" s="30"/>
      <c r="O106" s="30"/>
      <c r="P106" s="34"/>
      <c r="Q106" s="246">
        <f t="shared" si="124"/>
        <v>0</v>
      </c>
    </row>
    <row r="107" spans="2:17" x14ac:dyDescent="0.35">
      <c r="B107" s="276">
        <v>29</v>
      </c>
      <c r="C107" s="218" t="s">
        <v>27</v>
      </c>
      <c r="D107" s="327" t="str">
        <f t="shared" ref="D107:J107" si="126">IF(ISBLANK(D105),"",D105)</f>
        <v/>
      </c>
      <c r="E107" s="331" t="str">
        <f t="shared" si="126"/>
        <v/>
      </c>
      <c r="F107" s="332" t="str">
        <f t="shared" si="126"/>
        <v/>
      </c>
      <c r="G107" s="332" t="str">
        <f t="shared" si="126"/>
        <v/>
      </c>
      <c r="H107" s="332" t="str">
        <f t="shared" si="126"/>
        <v/>
      </c>
      <c r="I107" s="275" t="str">
        <f t="shared" si="126"/>
        <v/>
      </c>
      <c r="J107" s="275" t="str">
        <f t="shared" si="126"/>
        <v/>
      </c>
      <c r="K107" s="275" t="str">
        <f>IF(NOT(ISBLANK(E105)),$K$31,"")</f>
        <v/>
      </c>
      <c r="L107" s="32"/>
      <c r="M107" s="32"/>
      <c r="N107" s="30"/>
      <c r="O107" s="30"/>
      <c r="P107" s="34"/>
      <c r="Q107" s="246">
        <f t="shared" si="124"/>
        <v>0</v>
      </c>
    </row>
    <row r="108" spans="2:17" x14ac:dyDescent="0.35">
      <c r="B108" s="333">
        <v>29</v>
      </c>
      <c r="C108" s="333" t="s">
        <v>202</v>
      </c>
      <c r="D108" s="334" t="str">
        <f t="shared" ref="D108:J108" si="127">IF(ISBLANK(D105),"",D105)</f>
        <v/>
      </c>
      <c r="E108" s="341" t="str">
        <f t="shared" si="127"/>
        <v/>
      </c>
      <c r="F108" s="342" t="str">
        <f t="shared" si="127"/>
        <v/>
      </c>
      <c r="G108" s="342" t="str">
        <f t="shared" si="127"/>
        <v/>
      </c>
      <c r="H108" s="342" t="str">
        <f t="shared" si="127"/>
        <v/>
      </c>
      <c r="I108" s="279" t="str">
        <f t="shared" si="127"/>
        <v/>
      </c>
      <c r="J108" s="279" t="str">
        <f t="shared" si="127"/>
        <v/>
      </c>
      <c r="K108" s="279" t="str">
        <f>IF(NOT(ISBLANK(E105)),$K$32,"")</f>
        <v/>
      </c>
      <c r="L108" s="343">
        <f t="shared" ref="L108" si="128">SUM(L105:L107)</f>
        <v>0</v>
      </c>
      <c r="M108" s="343">
        <f>SUM(M105:M107)</f>
        <v>0</v>
      </c>
      <c r="N108" s="344">
        <f t="shared" ref="N108:P108" si="129">SUM(N105:N107)</f>
        <v>0</v>
      </c>
      <c r="O108" s="344">
        <f t="shared" si="129"/>
        <v>0</v>
      </c>
      <c r="P108" s="345">
        <f t="shared" si="129"/>
        <v>0</v>
      </c>
      <c r="Q108" s="279">
        <f t="shared" si="124"/>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7"/>
        <v>0</v>
      </c>
    </row>
    <row r="110" spans="2:17" x14ac:dyDescent="0.35">
      <c r="B110" s="276">
        <v>30</v>
      </c>
      <c r="C110" s="218" t="s">
        <v>25</v>
      </c>
      <c r="D110" s="327" t="str">
        <f t="shared" ref="D110:J110" si="130">IF(ISBLANK(D109),"",D109)</f>
        <v/>
      </c>
      <c r="E110" s="328" t="str">
        <f t="shared" si="130"/>
        <v/>
      </c>
      <c r="F110" s="329" t="str">
        <f t="shared" si="130"/>
        <v/>
      </c>
      <c r="G110" s="329" t="str">
        <f t="shared" si="130"/>
        <v/>
      </c>
      <c r="H110" s="329" t="str">
        <f t="shared" si="130"/>
        <v/>
      </c>
      <c r="I110" s="330" t="str">
        <f t="shared" si="130"/>
        <v/>
      </c>
      <c r="J110" s="330" t="str">
        <f t="shared" si="130"/>
        <v/>
      </c>
      <c r="K110" s="275" t="str">
        <f>IF(NOT(ISBLANK(E109)),$K$30,"")</f>
        <v/>
      </c>
      <c r="L110" s="32"/>
      <c r="M110" s="32"/>
      <c r="N110" s="30"/>
      <c r="O110" s="30"/>
      <c r="P110" s="34"/>
      <c r="Q110" s="246">
        <f t="shared" si="97"/>
        <v>0</v>
      </c>
    </row>
    <row r="111" spans="2:17" x14ac:dyDescent="0.35">
      <c r="B111" s="276">
        <v>30</v>
      </c>
      <c r="C111" s="218" t="s">
        <v>27</v>
      </c>
      <c r="D111" s="327" t="str">
        <f t="shared" ref="D111:J111" si="131">IF(ISBLANK(D109),"",D109)</f>
        <v/>
      </c>
      <c r="E111" s="331" t="str">
        <f t="shared" si="131"/>
        <v/>
      </c>
      <c r="F111" s="332" t="str">
        <f t="shared" si="131"/>
        <v/>
      </c>
      <c r="G111" s="332" t="str">
        <f t="shared" si="131"/>
        <v/>
      </c>
      <c r="H111" s="332" t="str">
        <f t="shared" si="131"/>
        <v/>
      </c>
      <c r="I111" s="275" t="str">
        <f t="shared" si="131"/>
        <v/>
      </c>
      <c r="J111" s="275" t="str">
        <f t="shared" si="131"/>
        <v/>
      </c>
      <c r="K111" s="275" t="str">
        <f>IF(NOT(ISBLANK(E109)),$K$31,"")</f>
        <v/>
      </c>
      <c r="L111" s="32"/>
      <c r="M111" s="32"/>
      <c r="N111" s="30"/>
      <c r="O111" s="30"/>
      <c r="P111" s="34"/>
      <c r="Q111" s="246">
        <f t="shared" si="97"/>
        <v>0</v>
      </c>
    </row>
    <row r="112" spans="2:17" x14ac:dyDescent="0.35">
      <c r="B112" s="333">
        <v>30</v>
      </c>
      <c r="C112" s="333" t="s">
        <v>202</v>
      </c>
      <c r="D112" s="334" t="str">
        <f t="shared" ref="D112:J112" si="132">IF(ISBLANK(D109),"",D109)</f>
        <v/>
      </c>
      <c r="E112" s="341" t="str">
        <f t="shared" si="132"/>
        <v/>
      </c>
      <c r="F112" s="342" t="str">
        <f t="shared" si="132"/>
        <v/>
      </c>
      <c r="G112" s="342" t="str">
        <f t="shared" si="132"/>
        <v/>
      </c>
      <c r="H112" s="342" t="str">
        <f t="shared" si="132"/>
        <v/>
      </c>
      <c r="I112" s="279" t="str">
        <f t="shared" si="132"/>
        <v/>
      </c>
      <c r="J112" s="279" t="str">
        <f t="shared" si="132"/>
        <v/>
      </c>
      <c r="K112" s="279" t="str">
        <f>IF(NOT(ISBLANK(E109)),$K$32,"")</f>
        <v/>
      </c>
      <c r="L112" s="343">
        <f t="shared" ref="L112" si="133">SUM(L109:L111)</f>
        <v>0</v>
      </c>
      <c r="M112" s="343">
        <f>SUM(M109:M111)</f>
        <v>0</v>
      </c>
      <c r="N112" s="344">
        <f t="shared" ref="N112:P112" si="134">SUM(N109:N111)</f>
        <v>0</v>
      </c>
      <c r="O112" s="344">
        <f t="shared" si="134"/>
        <v>0</v>
      </c>
      <c r="P112" s="345">
        <f t="shared" si="134"/>
        <v>0</v>
      </c>
      <c r="Q112" s="279">
        <f t="shared" si="97"/>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5">SUM(L113:P113)</f>
        <v>0</v>
      </c>
    </row>
    <row r="114" spans="2:17" x14ac:dyDescent="0.35">
      <c r="B114" s="276">
        <v>31</v>
      </c>
      <c r="C114" s="218" t="s">
        <v>25</v>
      </c>
      <c r="D114" s="327" t="str">
        <f t="shared" ref="D114:J114" si="136">IF(ISBLANK(D113),"",D113)</f>
        <v/>
      </c>
      <c r="E114" s="328" t="str">
        <f t="shared" si="136"/>
        <v/>
      </c>
      <c r="F114" s="329" t="str">
        <f t="shared" si="136"/>
        <v/>
      </c>
      <c r="G114" s="329" t="str">
        <f t="shared" si="136"/>
        <v/>
      </c>
      <c r="H114" s="329" t="str">
        <f t="shared" si="136"/>
        <v/>
      </c>
      <c r="I114" s="330" t="str">
        <f t="shared" si="136"/>
        <v/>
      </c>
      <c r="J114" s="330" t="str">
        <f t="shared" si="136"/>
        <v/>
      </c>
      <c r="K114" s="275" t="str">
        <f>IF(NOT(ISBLANK(E113)),$K$30,"")</f>
        <v/>
      </c>
      <c r="L114" s="32"/>
      <c r="M114" s="32"/>
      <c r="N114" s="30"/>
      <c r="O114" s="30"/>
      <c r="P114" s="34"/>
      <c r="Q114" s="246">
        <f t="shared" si="135"/>
        <v>0</v>
      </c>
    </row>
    <row r="115" spans="2:17" x14ac:dyDescent="0.35">
      <c r="B115" s="276">
        <v>31</v>
      </c>
      <c r="C115" s="218" t="s">
        <v>27</v>
      </c>
      <c r="D115" s="327" t="str">
        <f t="shared" ref="D115:J115" si="137">IF(ISBLANK(D113),"",D113)</f>
        <v/>
      </c>
      <c r="E115" s="331" t="str">
        <f t="shared" si="137"/>
        <v/>
      </c>
      <c r="F115" s="332" t="str">
        <f t="shared" si="137"/>
        <v/>
      </c>
      <c r="G115" s="332" t="str">
        <f t="shared" si="137"/>
        <v/>
      </c>
      <c r="H115" s="332" t="str">
        <f t="shared" si="137"/>
        <v/>
      </c>
      <c r="I115" s="275" t="str">
        <f t="shared" si="137"/>
        <v/>
      </c>
      <c r="J115" s="275" t="str">
        <f t="shared" si="137"/>
        <v/>
      </c>
      <c r="K115" s="275" t="str">
        <f>IF(NOT(ISBLANK(E113)),$K$31,"")</f>
        <v/>
      </c>
      <c r="L115" s="32"/>
      <c r="M115" s="32"/>
      <c r="N115" s="30"/>
      <c r="O115" s="30"/>
      <c r="P115" s="34"/>
      <c r="Q115" s="246">
        <f t="shared" si="135"/>
        <v>0</v>
      </c>
    </row>
    <row r="116" spans="2:17" x14ac:dyDescent="0.35">
      <c r="B116" s="333">
        <v>31</v>
      </c>
      <c r="C116" s="333" t="s">
        <v>202</v>
      </c>
      <c r="D116" s="334" t="str">
        <f t="shared" ref="D116:J116" si="138">IF(ISBLANK(D113),"",D113)</f>
        <v/>
      </c>
      <c r="E116" s="341" t="str">
        <f t="shared" si="138"/>
        <v/>
      </c>
      <c r="F116" s="342" t="str">
        <f t="shared" si="138"/>
        <v/>
      </c>
      <c r="G116" s="342" t="str">
        <f t="shared" si="138"/>
        <v/>
      </c>
      <c r="H116" s="342" t="str">
        <f t="shared" si="138"/>
        <v/>
      </c>
      <c r="I116" s="279" t="str">
        <f t="shared" si="138"/>
        <v/>
      </c>
      <c r="J116" s="279" t="str">
        <f t="shared" si="138"/>
        <v/>
      </c>
      <c r="K116" s="279" t="str">
        <f>IF(NOT(ISBLANK(E113)),$K$32,"")</f>
        <v/>
      </c>
      <c r="L116" s="343">
        <f t="shared" ref="L116" si="139">SUM(L113:L115)</f>
        <v>0</v>
      </c>
      <c r="M116" s="343">
        <f>SUM(M113:M115)</f>
        <v>0</v>
      </c>
      <c r="N116" s="344">
        <f t="shared" ref="N116:P116" si="140">SUM(N113:N115)</f>
        <v>0</v>
      </c>
      <c r="O116" s="344">
        <f t="shared" si="140"/>
        <v>0</v>
      </c>
      <c r="P116" s="345">
        <f t="shared" si="140"/>
        <v>0</v>
      </c>
      <c r="Q116" s="279">
        <f t="shared" si="135"/>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7"/>
        <v>0</v>
      </c>
    </row>
    <row r="118" spans="2:17" x14ac:dyDescent="0.35">
      <c r="B118" s="276">
        <v>32</v>
      </c>
      <c r="C118" s="218" t="s">
        <v>25</v>
      </c>
      <c r="D118" s="327" t="str">
        <f t="shared" ref="D118:J118" si="141">IF(ISBLANK(D117),"",D117)</f>
        <v/>
      </c>
      <c r="E118" s="328" t="str">
        <f t="shared" si="141"/>
        <v/>
      </c>
      <c r="F118" s="329" t="str">
        <f t="shared" si="141"/>
        <v/>
      </c>
      <c r="G118" s="329" t="str">
        <f t="shared" si="141"/>
        <v/>
      </c>
      <c r="H118" s="329" t="str">
        <f t="shared" si="141"/>
        <v/>
      </c>
      <c r="I118" s="330" t="str">
        <f t="shared" si="141"/>
        <v/>
      </c>
      <c r="J118" s="330" t="str">
        <f t="shared" si="141"/>
        <v/>
      </c>
      <c r="K118" s="275" t="str">
        <f>IF(NOT(ISBLANK(E117)),$K$30,"")</f>
        <v/>
      </c>
      <c r="L118" s="32"/>
      <c r="M118" s="32"/>
      <c r="N118" s="30"/>
      <c r="O118" s="30"/>
      <c r="P118" s="34"/>
      <c r="Q118" s="246">
        <f t="shared" si="97"/>
        <v>0</v>
      </c>
    </row>
    <row r="119" spans="2:17" x14ac:dyDescent="0.35">
      <c r="B119" s="276">
        <v>32</v>
      </c>
      <c r="C119" s="218" t="s">
        <v>27</v>
      </c>
      <c r="D119" s="327" t="str">
        <f t="shared" ref="D119:J119" si="142">IF(ISBLANK(D117),"",D117)</f>
        <v/>
      </c>
      <c r="E119" s="331" t="str">
        <f t="shared" si="142"/>
        <v/>
      </c>
      <c r="F119" s="332" t="str">
        <f t="shared" si="142"/>
        <v/>
      </c>
      <c r="G119" s="332" t="str">
        <f t="shared" si="142"/>
        <v/>
      </c>
      <c r="H119" s="332" t="str">
        <f t="shared" si="142"/>
        <v/>
      </c>
      <c r="I119" s="275" t="str">
        <f t="shared" si="142"/>
        <v/>
      </c>
      <c r="J119" s="275" t="str">
        <f t="shared" si="142"/>
        <v/>
      </c>
      <c r="K119" s="275" t="str">
        <f>IF(NOT(ISBLANK(E117)),$K$31,"")</f>
        <v/>
      </c>
      <c r="L119" s="32"/>
      <c r="M119" s="32"/>
      <c r="N119" s="30"/>
      <c r="O119" s="30"/>
      <c r="P119" s="34"/>
      <c r="Q119" s="246">
        <f t="shared" si="97"/>
        <v>0</v>
      </c>
    </row>
    <row r="120" spans="2:17" x14ac:dyDescent="0.35">
      <c r="B120" s="333">
        <v>32</v>
      </c>
      <c r="C120" s="333" t="s">
        <v>202</v>
      </c>
      <c r="D120" s="334" t="str">
        <f t="shared" ref="D120:J120" si="143">IF(ISBLANK(D117),"",D117)</f>
        <v/>
      </c>
      <c r="E120" s="341" t="str">
        <f t="shared" si="143"/>
        <v/>
      </c>
      <c r="F120" s="342" t="str">
        <f t="shared" si="143"/>
        <v/>
      </c>
      <c r="G120" s="342" t="str">
        <f t="shared" si="143"/>
        <v/>
      </c>
      <c r="H120" s="342" t="str">
        <f t="shared" si="143"/>
        <v/>
      </c>
      <c r="I120" s="279" t="str">
        <f t="shared" si="143"/>
        <v/>
      </c>
      <c r="J120" s="279" t="str">
        <f t="shared" si="143"/>
        <v/>
      </c>
      <c r="K120" s="279" t="str">
        <f>IF(NOT(ISBLANK(E117)),$K$32,"")</f>
        <v/>
      </c>
      <c r="L120" s="343">
        <f t="shared" ref="L120" si="144">SUM(L117:L119)</f>
        <v>0</v>
      </c>
      <c r="M120" s="343">
        <f>SUM(M117:M119)</f>
        <v>0</v>
      </c>
      <c r="N120" s="344">
        <f t="shared" ref="N120:P120" si="145">SUM(N117:N119)</f>
        <v>0</v>
      </c>
      <c r="O120" s="344">
        <f t="shared" si="145"/>
        <v>0</v>
      </c>
      <c r="P120" s="345">
        <f t="shared" si="145"/>
        <v>0</v>
      </c>
      <c r="Q120" s="279">
        <f t="shared" si="97"/>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6">SUM(L121:P121)</f>
        <v>0</v>
      </c>
    </row>
    <row r="122" spans="2:17" x14ac:dyDescent="0.35">
      <c r="B122" s="276">
        <v>33</v>
      </c>
      <c r="C122" s="218" t="s">
        <v>25</v>
      </c>
      <c r="D122" s="327" t="str">
        <f t="shared" ref="D122:J122" si="147">IF(ISBLANK(D121),"",D121)</f>
        <v/>
      </c>
      <c r="E122" s="328" t="str">
        <f t="shared" si="147"/>
        <v/>
      </c>
      <c r="F122" s="329" t="str">
        <f t="shared" si="147"/>
        <v/>
      </c>
      <c r="G122" s="329" t="str">
        <f t="shared" si="147"/>
        <v/>
      </c>
      <c r="H122" s="329" t="str">
        <f t="shared" si="147"/>
        <v/>
      </c>
      <c r="I122" s="330" t="str">
        <f t="shared" si="147"/>
        <v/>
      </c>
      <c r="J122" s="330" t="str">
        <f t="shared" si="147"/>
        <v/>
      </c>
      <c r="K122" s="275" t="str">
        <f>IF(NOT(ISBLANK(E121)),$K$30,"")</f>
        <v/>
      </c>
      <c r="L122" s="32"/>
      <c r="M122" s="32"/>
      <c r="N122" s="30"/>
      <c r="O122" s="30"/>
      <c r="P122" s="34"/>
      <c r="Q122" s="246">
        <f t="shared" si="146"/>
        <v>0</v>
      </c>
    </row>
    <row r="123" spans="2:17" x14ac:dyDescent="0.35">
      <c r="B123" s="276">
        <v>33</v>
      </c>
      <c r="C123" s="218" t="s">
        <v>27</v>
      </c>
      <c r="D123" s="327" t="str">
        <f t="shared" ref="D123:J123" si="148">IF(ISBLANK(D121),"",D121)</f>
        <v/>
      </c>
      <c r="E123" s="331" t="str">
        <f t="shared" si="148"/>
        <v/>
      </c>
      <c r="F123" s="332" t="str">
        <f t="shared" si="148"/>
        <v/>
      </c>
      <c r="G123" s="332" t="str">
        <f t="shared" si="148"/>
        <v/>
      </c>
      <c r="H123" s="332" t="str">
        <f t="shared" si="148"/>
        <v/>
      </c>
      <c r="I123" s="275" t="str">
        <f t="shared" si="148"/>
        <v/>
      </c>
      <c r="J123" s="275" t="str">
        <f t="shared" si="148"/>
        <v/>
      </c>
      <c r="K123" s="275" t="str">
        <f>IF(NOT(ISBLANK(E121)),$K$31,"")</f>
        <v/>
      </c>
      <c r="L123" s="32"/>
      <c r="M123" s="32"/>
      <c r="N123" s="30"/>
      <c r="O123" s="30"/>
      <c r="P123" s="34"/>
      <c r="Q123" s="246">
        <f t="shared" si="146"/>
        <v>0</v>
      </c>
    </row>
    <row r="124" spans="2:17" x14ac:dyDescent="0.35">
      <c r="B124" s="333">
        <v>33</v>
      </c>
      <c r="C124" s="333" t="s">
        <v>202</v>
      </c>
      <c r="D124" s="334" t="str">
        <f t="shared" ref="D124:J124" si="149">IF(ISBLANK(D121),"",D121)</f>
        <v/>
      </c>
      <c r="E124" s="341" t="str">
        <f t="shared" si="149"/>
        <v/>
      </c>
      <c r="F124" s="342" t="str">
        <f t="shared" si="149"/>
        <v/>
      </c>
      <c r="G124" s="342" t="str">
        <f t="shared" si="149"/>
        <v/>
      </c>
      <c r="H124" s="342" t="str">
        <f t="shared" si="149"/>
        <v/>
      </c>
      <c r="I124" s="279" t="str">
        <f t="shared" si="149"/>
        <v/>
      </c>
      <c r="J124" s="279" t="str">
        <f t="shared" si="149"/>
        <v/>
      </c>
      <c r="K124" s="279" t="str">
        <f>IF(NOT(ISBLANK(E121)),$K$32,"")</f>
        <v/>
      </c>
      <c r="L124" s="343">
        <f t="shared" ref="L124" si="150">SUM(L121:L123)</f>
        <v>0</v>
      </c>
      <c r="M124" s="343">
        <f>SUM(M121:M123)</f>
        <v>0</v>
      </c>
      <c r="N124" s="344">
        <f t="shared" ref="N124:P124" si="151">SUM(N121:N123)</f>
        <v>0</v>
      </c>
      <c r="O124" s="344">
        <f t="shared" si="151"/>
        <v>0</v>
      </c>
      <c r="P124" s="345">
        <f t="shared" si="151"/>
        <v>0</v>
      </c>
      <c r="Q124" s="279">
        <f t="shared" si="146"/>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7"/>
        <v>0</v>
      </c>
    </row>
    <row r="126" spans="2:17" x14ac:dyDescent="0.35">
      <c r="B126" s="276">
        <v>34</v>
      </c>
      <c r="C126" s="218" t="s">
        <v>25</v>
      </c>
      <c r="D126" s="327" t="str">
        <f t="shared" ref="D126:J126" si="152">IF(ISBLANK(D125),"",D125)</f>
        <v/>
      </c>
      <c r="E126" s="328" t="str">
        <f t="shared" si="152"/>
        <v/>
      </c>
      <c r="F126" s="329" t="str">
        <f t="shared" si="152"/>
        <v/>
      </c>
      <c r="G126" s="329" t="str">
        <f t="shared" si="152"/>
        <v/>
      </c>
      <c r="H126" s="329" t="str">
        <f t="shared" si="152"/>
        <v/>
      </c>
      <c r="I126" s="330" t="str">
        <f t="shared" si="152"/>
        <v/>
      </c>
      <c r="J126" s="330" t="str">
        <f t="shared" si="152"/>
        <v/>
      </c>
      <c r="K126" s="275" t="str">
        <f>IF(NOT(ISBLANK(E125)),$K$30,"")</f>
        <v/>
      </c>
      <c r="L126" s="32"/>
      <c r="M126" s="32"/>
      <c r="N126" s="30"/>
      <c r="O126" s="30"/>
      <c r="P126" s="34"/>
      <c r="Q126" s="246">
        <f t="shared" si="97"/>
        <v>0</v>
      </c>
    </row>
    <row r="127" spans="2:17" x14ac:dyDescent="0.35">
      <c r="B127" s="276">
        <v>34</v>
      </c>
      <c r="C127" s="218" t="s">
        <v>27</v>
      </c>
      <c r="D127" s="327" t="str">
        <f t="shared" ref="D127:J127" si="153">IF(ISBLANK(D125),"",D125)</f>
        <v/>
      </c>
      <c r="E127" s="331" t="str">
        <f t="shared" si="153"/>
        <v/>
      </c>
      <c r="F127" s="332" t="str">
        <f t="shared" si="153"/>
        <v/>
      </c>
      <c r="G127" s="332" t="str">
        <f t="shared" si="153"/>
        <v/>
      </c>
      <c r="H127" s="332" t="str">
        <f t="shared" si="153"/>
        <v/>
      </c>
      <c r="I127" s="275" t="str">
        <f t="shared" si="153"/>
        <v/>
      </c>
      <c r="J127" s="275" t="str">
        <f t="shared" si="153"/>
        <v/>
      </c>
      <c r="K127" s="275" t="str">
        <f>IF(NOT(ISBLANK(E125)),$K$31,"")</f>
        <v/>
      </c>
      <c r="L127" s="32"/>
      <c r="M127" s="32"/>
      <c r="N127" s="30"/>
      <c r="O127" s="30"/>
      <c r="P127" s="34"/>
      <c r="Q127" s="246">
        <f t="shared" si="97"/>
        <v>0</v>
      </c>
    </row>
    <row r="128" spans="2:17" x14ac:dyDescent="0.35">
      <c r="B128" s="333">
        <v>34</v>
      </c>
      <c r="C128" s="333" t="s">
        <v>202</v>
      </c>
      <c r="D128" s="334" t="str">
        <f t="shared" ref="D128:J128" si="154">IF(ISBLANK(D125),"",D125)</f>
        <v/>
      </c>
      <c r="E128" s="341" t="str">
        <f t="shared" si="154"/>
        <v/>
      </c>
      <c r="F128" s="342" t="str">
        <f t="shared" si="154"/>
        <v/>
      </c>
      <c r="G128" s="342" t="str">
        <f t="shared" si="154"/>
        <v/>
      </c>
      <c r="H128" s="342" t="str">
        <f t="shared" si="154"/>
        <v/>
      </c>
      <c r="I128" s="279" t="str">
        <f t="shared" si="154"/>
        <v/>
      </c>
      <c r="J128" s="279" t="str">
        <f t="shared" si="154"/>
        <v/>
      </c>
      <c r="K128" s="279" t="str">
        <f>IF(NOT(ISBLANK(E125)),$K$32,"")</f>
        <v/>
      </c>
      <c r="L128" s="343">
        <f t="shared" ref="L128" si="155">SUM(L125:L127)</f>
        <v>0</v>
      </c>
      <c r="M128" s="343">
        <f>SUM(M125:M127)</f>
        <v>0</v>
      </c>
      <c r="N128" s="344">
        <f t="shared" ref="N128:P128" si="156">SUM(N125:N127)</f>
        <v>0</v>
      </c>
      <c r="O128" s="344">
        <f t="shared" si="156"/>
        <v>0</v>
      </c>
      <c r="P128" s="345">
        <f t="shared" si="156"/>
        <v>0</v>
      </c>
      <c r="Q128" s="279">
        <f t="shared" si="97"/>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4" zoomScale="80" zoomScaleNormal="80" zoomScaleSheetLayoutView="55" workbookViewId="0">
      <selection activeCell="D29" sqref="D29"/>
    </sheetView>
  </sheetViews>
  <sheetFormatPr defaultColWidth="0" defaultRowHeight="15.5" zeroHeight="1" x14ac:dyDescent="0.35"/>
  <cols>
    <col min="1" max="1" width="2.6328125" style="25" customWidth="1"/>
    <col min="2" max="2" width="6.6328125" style="25" customWidth="1"/>
    <col min="3" max="3" width="11.90625" style="25" customWidth="1"/>
    <col min="4" max="4" width="42" style="25" customWidth="1"/>
    <col min="5" max="5" width="29.6328125" style="25" customWidth="1"/>
    <col min="6" max="6" width="28.6328125" style="25" bestFit="1" customWidth="1"/>
    <col min="7" max="7" width="22" style="25" customWidth="1"/>
    <col min="8" max="8" width="20.08984375" style="25" customWidth="1"/>
    <col min="9" max="9" width="19.08984375" style="25" customWidth="1"/>
    <col min="10" max="11" width="17.6328125" style="25" customWidth="1"/>
    <col min="12" max="12" width="17.6328125" style="25" hidden="1" customWidth="1"/>
    <col min="13" max="14" width="22.453125" style="25" hidden="1" customWidth="1"/>
    <col min="15" max="15" width="21" style="25" hidden="1" customWidth="1"/>
    <col min="16" max="16" width="21.36328125" style="25" hidden="1" customWidth="1"/>
    <col min="17" max="17" width="21.08984375" style="25" hidden="1" customWidth="1"/>
    <col min="18" max="21" width="22.453125" style="25" hidden="1" customWidth="1"/>
    <col min="22" max="22" width="19" style="25" hidden="1" customWidth="1"/>
    <col min="23" max="16384" width="9.089843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2021-2022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Contra Costa</v>
      </c>
      <c r="F9" s="226" t="s">
        <v>1</v>
      </c>
      <c r="G9" s="346">
        <f>IF(ISBLANK('1. Information'!D9),"",'1. Information'!D9)</f>
        <v>44953</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v>7393.89</v>
      </c>
      <c r="G15" s="136"/>
      <c r="H15" s="136"/>
      <c r="I15" s="136"/>
      <c r="J15" s="136"/>
      <c r="K15" s="241">
        <f>SUM(F15:J15)</f>
        <v>7393.89</v>
      </c>
      <c r="L15" s="175"/>
      <c r="M15" s="175"/>
      <c r="N15" s="27"/>
      <c r="O15" s="27"/>
    </row>
    <row r="16" spans="1:22" x14ac:dyDescent="0.35">
      <c r="A16" s="27"/>
      <c r="B16" s="300">
        <v>2</v>
      </c>
      <c r="C16" s="163" t="s">
        <v>14</v>
      </c>
      <c r="D16" s="242"/>
      <c r="E16" s="350"/>
      <c r="F16" s="136">
        <v>29575.54</v>
      </c>
      <c r="G16" s="136"/>
      <c r="H16" s="136"/>
      <c r="I16" s="136"/>
      <c r="J16" s="136"/>
      <c r="K16" s="241">
        <f t="shared" ref="K16:K21" si="0">SUM(F16:J16)</f>
        <v>29575.54</v>
      </c>
      <c r="L16" s="175"/>
      <c r="M16" s="175"/>
      <c r="N16" s="27"/>
      <c r="O16" s="27"/>
    </row>
    <row r="17" spans="1:22" x14ac:dyDescent="0.35">
      <c r="A17" s="27"/>
      <c r="B17" s="300">
        <v>3</v>
      </c>
      <c r="C17" s="163" t="s">
        <v>198</v>
      </c>
      <c r="D17" s="242"/>
      <c r="E17" s="350"/>
      <c r="F17" s="136">
        <v>135109.71</v>
      </c>
      <c r="G17" s="136"/>
      <c r="H17" s="136"/>
      <c r="I17" s="136"/>
      <c r="J17" s="136"/>
      <c r="K17" s="241">
        <f t="shared" si="0"/>
        <v>135109.71</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1798071.5099999998</v>
      </c>
      <c r="G20" s="351">
        <f t="shared" ref="G20:I20" si="1">SUM(F28:F32)</f>
        <v>0</v>
      </c>
      <c r="H20" s="330">
        <f t="shared" si="1"/>
        <v>0</v>
      </c>
      <c r="I20" s="330">
        <f t="shared" si="1"/>
        <v>0</v>
      </c>
      <c r="J20" s="330">
        <f>SUM(I28:I32)</f>
        <v>0</v>
      </c>
      <c r="K20" s="246">
        <f t="shared" si="0"/>
        <v>1798071.5099999998</v>
      </c>
      <c r="L20" s="175"/>
      <c r="M20" s="175"/>
      <c r="N20" s="27"/>
      <c r="O20" s="27"/>
    </row>
    <row r="21" spans="1:22" ht="30.9" customHeight="1" x14ac:dyDescent="0.35">
      <c r="A21" s="27"/>
      <c r="B21" s="300">
        <v>7</v>
      </c>
      <c r="C21" s="277" t="s">
        <v>188</v>
      </c>
      <c r="D21" s="277"/>
      <c r="E21" s="277"/>
      <c r="F21" s="279">
        <f>SUM(F15:F17,F19:F20)</f>
        <v>1970150.6499999997</v>
      </c>
      <c r="G21" s="251">
        <f>SUM(G15:G17,G20)</f>
        <v>0</v>
      </c>
      <c r="H21" s="250">
        <f>SUM(H15:H17,H20)</f>
        <v>0</v>
      </c>
      <c r="I21" s="250">
        <f>SUM(I15:I17,I20)</f>
        <v>0</v>
      </c>
      <c r="J21" s="250">
        <f>SUM(J15:J17,J20)</f>
        <v>0</v>
      </c>
      <c r="K21" s="279">
        <f t="shared" si="0"/>
        <v>1970150.6499999997</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f t="shared" ref="C28:C32" si="2">IF(J28&lt;&gt;0,VLOOKUP($D$9,Info_County_Code,2,FALSE),"")</f>
        <v>7</v>
      </c>
      <c r="D28" s="355" t="s">
        <v>98</v>
      </c>
      <c r="E28" s="31">
        <v>790207.11</v>
      </c>
      <c r="F28" s="32"/>
      <c r="G28" s="31"/>
      <c r="H28" s="31"/>
      <c r="I28" s="128"/>
      <c r="J28" s="275">
        <f>SUM(E28:I28)</f>
        <v>790207.11</v>
      </c>
      <c r="K28" s="175"/>
      <c r="L28" s="175"/>
      <c r="M28" s="175"/>
      <c r="N28" s="175"/>
      <c r="O28" s="175"/>
      <c r="P28" s="175"/>
      <c r="Q28" s="175"/>
      <c r="R28" s="175"/>
    </row>
    <row r="29" spans="1:22" x14ac:dyDescent="0.35">
      <c r="A29" s="27"/>
      <c r="B29" s="300">
        <v>9</v>
      </c>
      <c r="C29" s="301">
        <f t="shared" si="2"/>
        <v>7</v>
      </c>
      <c r="D29" s="355" t="s">
        <v>99</v>
      </c>
      <c r="E29" s="31">
        <v>171927.15</v>
      </c>
      <c r="F29" s="32"/>
      <c r="G29" s="31"/>
      <c r="H29" s="31"/>
      <c r="I29" s="128"/>
      <c r="J29" s="275">
        <f t="shared" ref="J29:J32" si="3">SUM(E29:I29)</f>
        <v>171927.15</v>
      </c>
      <c r="K29" s="175"/>
      <c r="L29" s="175"/>
      <c r="M29" s="175"/>
      <c r="N29" s="175"/>
      <c r="O29" s="175"/>
      <c r="P29" s="175"/>
      <c r="Q29" s="175"/>
      <c r="R29" s="175"/>
    </row>
    <row r="30" spans="1:22" x14ac:dyDescent="0.35">
      <c r="A30" s="27"/>
      <c r="B30" s="300">
        <v>10</v>
      </c>
      <c r="C30" s="301">
        <f t="shared" si="2"/>
        <v>7</v>
      </c>
      <c r="D30" s="219" t="s">
        <v>295</v>
      </c>
      <c r="E30" s="31">
        <v>374071.64</v>
      </c>
      <c r="F30" s="32"/>
      <c r="G30" s="31"/>
      <c r="H30" s="31"/>
      <c r="I30" s="128"/>
      <c r="J30" s="275">
        <f t="shared" si="3"/>
        <v>374071.64</v>
      </c>
      <c r="K30" s="175"/>
      <c r="L30" s="175"/>
      <c r="M30" s="175"/>
      <c r="N30" s="175"/>
      <c r="O30" s="175"/>
      <c r="P30" s="175"/>
      <c r="Q30" s="175"/>
      <c r="R30" s="175"/>
    </row>
    <row r="31" spans="1:22" x14ac:dyDescent="0.35">
      <c r="A31" s="27"/>
      <c r="B31" s="354">
        <v>11</v>
      </c>
      <c r="C31" s="301">
        <f t="shared" si="2"/>
        <v>7</v>
      </c>
      <c r="D31" s="355" t="s">
        <v>101</v>
      </c>
      <c r="E31" s="31">
        <v>461865.61</v>
      </c>
      <c r="F31" s="32"/>
      <c r="G31" s="31"/>
      <c r="H31" s="31"/>
      <c r="I31" s="128"/>
      <c r="J31" s="275">
        <f t="shared" si="3"/>
        <v>461865.61</v>
      </c>
      <c r="K31" s="175"/>
      <c r="L31" s="175"/>
      <c r="M31" s="175"/>
      <c r="N31" s="175"/>
      <c r="O31" s="175"/>
      <c r="P31" s="175"/>
      <c r="Q31" s="175"/>
      <c r="R31" s="175"/>
    </row>
    <row r="32" spans="1:22" x14ac:dyDescent="0.35">
      <c r="A32" s="27"/>
      <c r="B32" s="300">
        <v>12</v>
      </c>
      <c r="C32" s="301" t="str">
        <f t="shared" si="2"/>
        <v/>
      </c>
      <c r="D32" s="355" t="s">
        <v>102</v>
      </c>
      <c r="E32" s="31">
        <v>0</v>
      </c>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abSelected="1" topLeftCell="A12" zoomScale="80" zoomScaleNormal="80" zoomScaleSheetLayoutView="40" workbookViewId="0">
      <selection activeCell="D27" sqref="D27"/>
    </sheetView>
  </sheetViews>
  <sheetFormatPr defaultColWidth="0" defaultRowHeight="15.5" zeroHeight="1" x14ac:dyDescent="0.35"/>
  <cols>
    <col min="1" max="1" width="2.6328125" style="27" customWidth="1"/>
    <col min="2" max="2" width="6.6328125" style="27" customWidth="1"/>
    <col min="3" max="3" width="10.08984375" style="27" bestFit="1" customWidth="1"/>
    <col min="4" max="5" width="50.6328125" style="27" customWidth="1"/>
    <col min="6" max="6" width="37.08984375" style="27" bestFit="1" customWidth="1"/>
    <col min="7" max="7" width="20.08984375" style="27" customWidth="1"/>
    <col min="8" max="8" width="21.54296875" style="27" customWidth="1"/>
    <col min="9" max="9" width="20.36328125" style="27" customWidth="1"/>
    <col min="10" max="12" width="17.6328125" style="27" customWidth="1"/>
    <col min="13" max="13" width="17.54296875" style="27" hidden="1" customWidth="1"/>
    <col min="14" max="14" width="18.36328125" style="175" hidden="1" customWidth="1"/>
    <col min="15" max="15" width="18.6328125" style="175" hidden="1" customWidth="1"/>
    <col min="16" max="17" width="19" style="175" hidden="1" customWidth="1"/>
    <col min="18" max="19" width="18.453125" style="175" hidden="1" customWidth="1"/>
    <col min="20" max="21" width="18.36328125" style="175" hidden="1" customWidth="1"/>
    <col min="22" max="22" width="18.08984375" style="175" hidden="1" customWidth="1"/>
    <col min="23" max="23" width="18.453125" style="175" hidden="1" customWidth="1"/>
    <col min="24" max="24" width="16.54296875" style="27" hidden="1" customWidth="1"/>
    <col min="25" max="26" width="22.08984375" style="27" hidden="1" customWidth="1"/>
    <col min="27" max="16384" width="9.089843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2021-2022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Contra Costa</v>
      </c>
      <c r="E9" s="8"/>
      <c r="F9" s="162" t="s">
        <v>1</v>
      </c>
      <c r="G9" s="264">
        <f>IF(ISBLANK('1. Information'!D9),"",'1. Information'!D9)</f>
        <v>44953</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c r="G17" s="136"/>
      <c r="H17" s="136"/>
      <c r="I17" s="136"/>
      <c r="J17" s="136"/>
      <c r="K17" s="326">
        <f t="shared" si="0"/>
        <v>0</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290890</v>
      </c>
      <c r="G20" s="351">
        <f>SUM(H27:H46)</f>
        <v>0</v>
      </c>
      <c r="H20" s="330">
        <f t="shared" ref="H20" si="1">SUM(I27:I46)</f>
        <v>0</v>
      </c>
      <c r="I20" s="330">
        <f>SUM(J27:J46)</f>
        <v>0</v>
      </c>
      <c r="J20" s="275">
        <f>SUM(K27:K46)</f>
        <v>0</v>
      </c>
      <c r="K20" s="326">
        <f t="shared" si="0"/>
        <v>290890</v>
      </c>
      <c r="L20" s="175"/>
      <c r="M20" s="175"/>
      <c r="U20" s="27"/>
      <c r="V20" s="27"/>
      <c r="W20" s="27"/>
    </row>
    <row r="21" spans="1:23" ht="30.9" customHeight="1" x14ac:dyDescent="0.35">
      <c r="B21" s="300">
        <v>7</v>
      </c>
      <c r="C21" s="359" t="s">
        <v>768</v>
      </c>
      <c r="D21" s="360"/>
      <c r="E21" s="361"/>
      <c r="F21" s="279">
        <f>SUM(F15:F17,F19:F20)</f>
        <v>290890</v>
      </c>
      <c r="G21" s="251">
        <f>SUM(G15:G17,G20)</f>
        <v>0</v>
      </c>
      <c r="H21" s="251">
        <f t="shared" ref="H21:J21" si="2">SUM(H15:H17,H20)</f>
        <v>0</v>
      </c>
      <c r="I21" s="251">
        <f t="shared" si="2"/>
        <v>0</v>
      </c>
      <c r="J21" s="251">
        <f t="shared" si="2"/>
        <v>0</v>
      </c>
      <c r="K21" s="250">
        <f>SUM(F21:J21)</f>
        <v>290890</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ht="31" x14ac:dyDescent="0.35">
      <c r="B27" s="300">
        <v>8</v>
      </c>
      <c r="C27" s="301">
        <f t="shared" ref="C27:C46" si="3">IF(L27&lt;&gt;0,VLOOKUP($D$9,Info_County_Code,2,FALSE),"")</f>
        <v>7</v>
      </c>
      <c r="D27" s="144" t="s">
        <v>833</v>
      </c>
      <c r="E27" s="144"/>
      <c r="F27" s="127" t="s">
        <v>155</v>
      </c>
      <c r="G27" s="126">
        <v>290890</v>
      </c>
      <c r="H27" s="126"/>
      <c r="I27" s="126"/>
      <c r="J27" s="129"/>
      <c r="K27" s="126"/>
      <c r="L27" s="364">
        <f>SUM(G27:K27)</f>
        <v>290890</v>
      </c>
      <c r="M27" s="175"/>
      <c r="U27" s="27"/>
      <c r="V27" s="27"/>
      <c r="W27" s="27"/>
    </row>
    <row r="28" spans="1:23" x14ac:dyDescent="0.3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35">
      <c r="B29" s="300">
        <v>10</v>
      </c>
      <c r="C29" s="301" t="str">
        <f t="shared" si="3"/>
        <v/>
      </c>
      <c r="D29" s="144"/>
      <c r="E29" s="144"/>
      <c r="F29" s="127"/>
      <c r="G29" s="126"/>
      <c r="H29" s="126"/>
      <c r="I29" s="126"/>
      <c r="J29" s="129"/>
      <c r="K29" s="126"/>
      <c r="L29" s="364">
        <f t="shared" si="4"/>
        <v>0</v>
      </c>
      <c r="M29" s="175"/>
      <c r="U29" s="27"/>
      <c r="V29" s="27"/>
      <c r="W29" s="27"/>
    </row>
    <row r="30" spans="1:23" x14ac:dyDescent="0.35">
      <c r="B30" s="300">
        <v>11</v>
      </c>
      <c r="C30" s="301" t="str">
        <f t="shared" si="3"/>
        <v/>
      </c>
      <c r="D30" s="144"/>
      <c r="E30" s="144"/>
      <c r="F30" s="127"/>
      <c r="G30" s="126"/>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08984375" style="173" customWidth="1"/>
    <col min="2" max="2" width="9.08984375" style="173" hidden="1" customWidth="1"/>
    <col min="3" max="16384" width="9.089843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5" zeroHeight="1" x14ac:dyDescent="0.35"/>
  <cols>
    <col min="1" max="1" width="2.6328125" style="27" customWidth="1"/>
    <col min="2" max="2" width="6.6328125" style="27" customWidth="1"/>
    <col min="3" max="3" width="9.36328125" style="27" bestFit="1" customWidth="1"/>
    <col min="4" max="4" width="28.36328125" style="27" customWidth="1"/>
    <col min="5" max="5" width="26.08984375" style="402" customWidth="1"/>
    <col min="6" max="6" width="20.08984375" style="402" customWidth="1"/>
    <col min="7" max="7" width="30" style="402" customWidth="1"/>
    <col min="8" max="8" width="54.36328125" style="27" customWidth="1"/>
    <col min="9" max="13" width="11.6328125" style="27" hidden="1" customWidth="1"/>
    <col min="14" max="16384" width="9.089843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2021-2022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Contra Costa</v>
      </c>
      <c r="E9" s="2"/>
      <c r="F9" s="365" t="s">
        <v>156</v>
      </c>
      <c r="G9" s="264">
        <f>IF(ISBLANK('1. Information'!D9),"",'1. Information'!D9)</f>
        <v>44953</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36328125" style="166" customWidth="1"/>
    <col min="2" max="2" width="9.08984375" style="166" hidden="1" customWidth="1"/>
    <col min="3" max="16384" width="9.089843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6328125" style="27" customWidth="1"/>
    <col min="2" max="2" width="6.63281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36328125" style="27" customWidth="1"/>
    <col min="9" max="9" width="19.90625" style="27" bestFit="1" customWidth="1"/>
    <col min="10" max="14" width="11.6328125" style="27" hidden="1" customWidth="1"/>
    <col min="15" max="16384" width="21.089843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2021-2022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Contra Costa</v>
      </c>
      <c r="F9" s="226" t="s">
        <v>1</v>
      </c>
      <c r="G9" s="346">
        <f>IF(ISBLANK('1. Information'!D9),"",'1. Information'!D9)</f>
        <v>44953</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08984375" style="166" customWidth="1"/>
    <col min="2" max="2" width="9.08984375" style="166" hidden="1" customWidth="1"/>
    <col min="3" max="16384" width="9.089843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16" zoomScaleNormal="100" workbookViewId="0">
      <selection activeCell="D10" sqref="D10"/>
    </sheetView>
  </sheetViews>
  <sheetFormatPr defaultColWidth="0" defaultRowHeight="15.5" zeroHeight="1" x14ac:dyDescent="0.35"/>
  <cols>
    <col min="1" max="1" width="2.6328125" style="25" customWidth="1"/>
    <col min="2" max="2" width="6.6328125" style="25" customWidth="1"/>
    <col min="3" max="4" width="50.6328125" style="25" customWidth="1"/>
    <col min="5" max="5" width="9.08984375" style="25" customWidth="1"/>
    <col min="6" max="7" width="9.089843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2021-2022</v>
      </c>
      <c r="C6" s="1"/>
      <c r="D6" s="1"/>
    </row>
    <row r="7" spans="1:5" ht="18" x14ac:dyDescent="0.35">
      <c r="B7" s="382" t="s">
        <v>282</v>
      </c>
      <c r="C7" s="1"/>
      <c r="D7" s="1"/>
      <c r="E7" s="27"/>
    </row>
    <row r="8" spans="1:5" x14ac:dyDescent="0.35">
      <c r="D8" s="131"/>
    </row>
    <row r="9" spans="1:5" ht="34.5" customHeight="1" x14ac:dyDescent="0.35">
      <c r="B9" s="203">
        <v>1</v>
      </c>
      <c r="C9" s="209" t="s">
        <v>1</v>
      </c>
      <c r="D9" s="113">
        <v>44953</v>
      </c>
    </row>
    <row r="10" spans="1:5" ht="34.5" customHeight="1" x14ac:dyDescent="0.35">
      <c r="B10" s="203">
        <v>2</v>
      </c>
      <c r="C10" s="205" t="s">
        <v>303</v>
      </c>
      <c r="D10" s="151" t="s">
        <v>782</v>
      </c>
    </row>
    <row r="11" spans="1:5" ht="34.5" customHeight="1" x14ac:dyDescent="0.35">
      <c r="B11" s="203">
        <v>3</v>
      </c>
      <c r="C11" s="204" t="s">
        <v>0</v>
      </c>
      <c r="D11" s="135" t="s">
        <v>42</v>
      </c>
    </row>
    <row r="12" spans="1:5" ht="34.5" customHeight="1" x14ac:dyDescent="0.35">
      <c r="B12" s="203">
        <v>4</v>
      </c>
      <c r="C12" s="206" t="s">
        <v>113</v>
      </c>
      <c r="D12" s="182">
        <f>IF(ISBLANK(D11),"",VLOOKUP(D11,Info_County_Code,2))</f>
        <v>7</v>
      </c>
    </row>
    <row r="13" spans="1:5" ht="34.5" customHeight="1" x14ac:dyDescent="0.35">
      <c r="B13" s="203">
        <v>5</v>
      </c>
      <c r="C13" s="204" t="s">
        <v>114</v>
      </c>
      <c r="D13" s="412" t="s">
        <v>784</v>
      </c>
    </row>
    <row r="14" spans="1:5" ht="34.5" customHeight="1" x14ac:dyDescent="0.35">
      <c r="B14" s="203">
        <v>6</v>
      </c>
      <c r="C14" s="204" t="s">
        <v>115</v>
      </c>
      <c r="D14" s="135" t="s">
        <v>785</v>
      </c>
    </row>
    <row r="15" spans="1:5" ht="34.5" customHeight="1" x14ac:dyDescent="0.35">
      <c r="B15" s="203">
        <v>7</v>
      </c>
      <c r="C15" s="204" t="s">
        <v>116</v>
      </c>
      <c r="D15" s="172">
        <v>94553</v>
      </c>
    </row>
    <row r="16" spans="1:5" ht="34.5" customHeight="1" x14ac:dyDescent="0.35">
      <c r="B16" s="203">
        <v>8</v>
      </c>
      <c r="C16" s="207" t="s">
        <v>162</v>
      </c>
      <c r="D16" s="183" t="str">
        <f>IF(ISBLANK(D11),"",VLOOKUP(D11,County_Population,5,FALSE))</f>
        <v>Yes</v>
      </c>
    </row>
    <row r="17" spans="2:4" ht="34.5" customHeight="1" x14ac:dyDescent="0.35">
      <c r="B17" s="203">
        <v>9</v>
      </c>
      <c r="C17" s="204" t="s">
        <v>112</v>
      </c>
      <c r="D17" s="135" t="s">
        <v>783</v>
      </c>
    </row>
    <row r="18" spans="2:4" ht="34.5" customHeight="1" x14ac:dyDescent="0.35">
      <c r="B18" s="203">
        <v>10</v>
      </c>
      <c r="C18" s="208" t="s">
        <v>167</v>
      </c>
      <c r="D18" s="413" t="s">
        <v>786</v>
      </c>
    </row>
    <row r="19" spans="2:4" ht="34.5" customHeight="1" x14ac:dyDescent="0.35">
      <c r="B19" s="203">
        <v>11</v>
      </c>
      <c r="C19" s="208" t="s">
        <v>184</v>
      </c>
      <c r="D19" s="413" t="s">
        <v>787</v>
      </c>
    </row>
    <row r="20" spans="2:4" ht="34.5" customHeight="1" x14ac:dyDescent="0.35">
      <c r="B20" s="203">
        <v>12</v>
      </c>
      <c r="C20" s="209" t="s">
        <v>280</v>
      </c>
      <c r="D20" s="414"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6328125" style="25" customWidth="1"/>
    <col min="2" max="2" width="11" style="25" customWidth="1"/>
    <col min="3" max="3" width="22.08984375" style="25" customWidth="1"/>
    <col min="4" max="4" width="13.08984375" style="25" bestFit="1" customWidth="1"/>
    <col min="5" max="5" width="72.453125" style="25" customWidth="1"/>
    <col min="6" max="6" width="19.453125" style="25" customWidth="1"/>
    <col min="7" max="7" width="15.6328125" style="25" customWidth="1"/>
    <col min="8" max="18" width="9.08984375" style="25" hidden="1" customWidth="1"/>
    <col min="19" max="30" width="0" style="25" hidden="1" customWidth="1"/>
    <col min="31" max="16384" width="9.089843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2021-2022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Contra Costa</v>
      </c>
      <c r="F9" s="226" t="s">
        <v>1</v>
      </c>
      <c r="G9" s="346">
        <f>IF(ISBLANK('1. Information'!D9),"",'1. Information'!D9)</f>
        <v>44953</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08984375" defaultRowHeight="15.5" x14ac:dyDescent="0.35"/>
  <cols>
    <col min="1" max="1" width="14.90625" style="130" bestFit="1" customWidth="1"/>
    <col min="2" max="3" width="22.08984375" style="130" bestFit="1" customWidth="1"/>
    <col min="4" max="4" width="20.08984375" style="130" bestFit="1" customWidth="1"/>
    <col min="5" max="5" width="18.90625" style="130" bestFit="1" customWidth="1"/>
    <col min="6" max="6" width="3.90625" style="130" customWidth="1"/>
    <col min="7" max="7" width="34.6328125" style="130" customWidth="1"/>
    <col min="8" max="8" width="17.6328125" style="130" customWidth="1"/>
    <col min="9" max="9" width="12" style="130" customWidth="1"/>
    <col min="10" max="16384" width="9.089843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Contra Costa</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08984375" defaultRowHeight="15.5" x14ac:dyDescent="0.35"/>
  <cols>
    <col min="1" max="1" width="18.08984375" style="26" bestFit="1" customWidth="1"/>
    <col min="2" max="2" width="5.453125" style="26" customWidth="1"/>
    <col min="3" max="3" width="18.90625" style="26" bestFit="1" customWidth="1"/>
    <col min="4" max="4" width="17.90625" style="26" customWidth="1"/>
    <col min="5" max="5" width="18" style="26" customWidth="1"/>
    <col min="6" max="6" width="36.90625" style="26" bestFit="1" customWidth="1"/>
    <col min="7" max="7" width="27.08984375" style="26" customWidth="1"/>
    <col min="8" max="8" width="31.54296875" style="26" bestFit="1" customWidth="1"/>
    <col min="9" max="9" width="25.36328125" style="26" customWidth="1"/>
    <col min="10" max="10" width="24.08984375" style="26" customWidth="1"/>
    <col min="11" max="11" width="26" style="26" bestFit="1" customWidth="1"/>
    <col min="12" max="12" width="24.36328125" style="26" bestFit="1" customWidth="1"/>
    <col min="13" max="13" width="35.90625" style="26" customWidth="1"/>
    <col min="14" max="14" width="23.08984375" style="26" bestFit="1" customWidth="1"/>
    <col min="15" max="15" width="11.6328125" style="26" customWidth="1"/>
    <col min="16" max="16" width="9.08984375" style="26" customWidth="1"/>
    <col min="17" max="16384" width="9.08984375" style="26"/>
  </cols>
  <sheetData>
    <row r="1" spans="1:15" ht="31.5" thickBot="1" x14ac:dyDescent="0.4">
      <c r="A1" s="419" t="s">
        <v>148</v>
      </c>
      <c r="B1" s="420"/>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90625" style="55" customWidth="1"/>
    <col min="2" max="2" width="14.9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22" t="s">
        <v>171</v>
      </c>
      <c r="B2" s="422"/>
      <c r="C2" s="422"/>
      <c r="D2" s="422"/>
      <c r="E2" s="422"/>
    </row>
    <row r="3" spans="1:7" ht="14.25" customHeight="1" x14ac:dyDescent="0.35">
      <c r="A3" s="422" t="s">
        <v>235</v>
      </c>
      <c r="B3" s="422"/>
      <c r="C3" s="422"/>
      <c r="D3" s="422"/>
      <c r="E3" s="422"/>
    </row>
    <row r="4" spans="1:7" ht="14.25" customHeight="1" thickBot="1" x14ac:dyDescent="0.4">
      <c r="A4" s="57"/>
      <c r="B4" s="58"/>
      <c r="C4" s="59"/>
      <c r="D4" s="60"/>
    </row>
    <row r="5" spans="1:7" ht="14.25" customHeight="1" x14ac:dyDescent="0.35">
      <c r="A5" s="61" t="s">
        <v>172</v>
      </c>
      <c r="B5" s="421" t="s">
        <v>173</v>
      </c>
      <c r="C5" s="421"/>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84" customWidth="1"/>
    <col min="2" max="4" width="9.08984375" style="384" hidden="1" customWidth="1"/>
    <col min="5" max="16384" width="9.089843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25" zoomScale="90" zoomScaleNormal="90" zoomScaleSheetLayoutView="40" zoomScalePageLayoutView="85" workbookViewId="0">
      <selection activeCell="C37" sqref="C37"/>
    </sheetView>
  </sheetViews>
  <sheetFormatPr defaultColWidth="0" defaultRowHeight="15.5" zeroHeight="1" x14ac:dyDescent="0.35"/>
  <cols>
    <col min="1" max="1" width="5.36328125" style="122" customWidth="1"/>
    <col min="2" max="2" width="12.54296875" style="119" customWidth="1"/>
    <col min="3" max="3" width="65.453125" style="119" customWidth="1"/>
    <col min="4" max="8" width="22.6328125" style="119" customWidth="1"/>
    <col min="9" max="9" width="24" style="119" bestFit="1" customWidth="1"/>
    <col min="10" max="10" width="18.36328125" style="122" hidden="1" customWidth="1"/>
    <col min="11" max="12" width="9.08984375" style="122" hidden="1" customWidth="1"/>
    <col min="13" max="16384" width="9.089843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2021-2022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Contra Costa</v>
      </c>
      <c r="F9" s="210" t="s">
        <v>1</v>
      </c>
      <c r="G9" s="185">
        <f>IF(ISBLANK('1. Information'!D9),"",'1. Information'!D9)</f>
        <v>44953</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431901</v>
      </c>
      <c r="E14" s="149">
        <v>107975</v>
      </c>
      <c r="F14" s="149">
        <v>28415</v>
      </c>
      <c r="G14" s="149"/>
      <c r="H14" s="149"/>
      <c r="I14" s="186">
        <f>SUM(D14:H14)</f>
        <v>568291</v>
      </c>
    </row>
    <row r="15" spans="1:9" x14ac:dyDescent="0.35">
      <c r="B15" s="218">
        <v>2</v>
      </c>
      <c r="C15" s="219" t="s">
        <v>278</v>
      </c>
      <c r="D15" s="164"/>
      <c r="E15" s="164"/>
      <c r="F15" s="164"/>
      <c r="G15" s="164"/>
      <c r="H15" s="164"/>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7579248</v>
      </c>
      <c r="G19" s="122"/>
      <c r="H19" s="122"/>
      <c r="I19" s="122"/>
    </row>
    <row r="20" spans="2:10" x14ac:dyDescent="0.35">
      <c r="B20" s="216">
        <v>4</v>
      </c>
      <c r="C20" s="220" t="s">
        <v>22</v>
      </c>
      <c r="D20" s="149"/>
      <c r="E20" s="149"/>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7579248</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0</v>
      </c>
      <c r="E27" s="188">
        <f>'3. CSS'!F21</f>
        <v>0</v>
      </c>
      <c r="F27" s="186">
        <f>'3. CSS'!F22</f>
        <v>0</v>
      </c>
      <c r="G27" s="194">
        <f>'3. CSS'!F23</f>
        <v>0</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38410848.019999996</v>
      </c>
      <c r="E31" s="194">
        <f>'4. PEI'!F22</f>
        <v>10242134.840000004</v>
      </c>
      <c r="F31" s="194">
        <f>'5. INN'!F23</f>
        <v>964312.4</v>
      </c>
      <c r="G31" s="194">
        <f>'6. WET'!F21</f>
        <v>1970150.6499999997</v>
      </c>
      <c r="H31" s="194">
        <f>'7. CFTN'!F21</f>
        <v>290890</v>
      </c>
      <c r="I31" s="194">
        <f t="shared" ref="I31:I35" si="0">SUM(D31:H31)</f>
        <v>51878335.909999996</v>
      </c>
    </row>
    <row r="32" spans="2:10" x14ac:dyDescent="0.35">
      <c r="B32" s="211">
        <v>10</v>
      </c>
      <c r="C32" s="223" t="s">
        <v>4</v>
      </c>
      <c r="D32" s="189">
        <f>'3. CSS'!G27</f>
        <v>0</v>
      </c>
      <c r="E32" s="189">
        <f>'4. PEI'!G22</f>
        <v>0</v>
      </c>
      <c r="F32" s="189">
        <f>'5. INN'!G23</f>
        <v>0</v>
      </c>
      <c r="G32" s="189">
        <f>'6. WET'!G21</f>
        <v>0</v>
      </c>
      <c r="H32" s="189">
        <f>'7. CFTN'!G21</f>
        <v>0</v>
      </c>
      <c r="I32" s="194">
        <f t="shared" si="0"/>
        <v>0</v>
      </c>
    </row>
    <row r="33" spans="2:9" x14ac:dyDescent="0.35">
      <c r="B33" s="211">
        <v>11</v>
      </c>
      <c r="C33" s="223" t="s">
        <v>5</v>
      </c>
      <c r="D33" s="189">
        <f>'3. CSS'!H27</f>
        <v>0</v>
      </c>
      <c r="E33" s="189">
        <f>'4. PEI'!H22</f>
        <v>0</v>
      </c>
      <c r="F33" s="189">
        <f>'5. INN'!H23</f>
        <v>0</v>
      </c>
      <c r="G33" s="189">
        <f>'6. WET'!H21</f>
        <v>0</v>
      </c>
      <c r="H33" s="189">
        <f>'7. CFTN'!H21</f>
        <v>0</v>
      </c>
      <c r="I33" s="194">
        <f t="shared" si="0"/>
        <v>0</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0</v>
      </c>
      <c r="E35" s="189">
        <f>'4. PEI'!J22</f>
        <v>0</v>
      </c>
      <c r="F35" s="189">
        <f>'5. INN'!J23</f>
        <v>0</v>
      </c>
      <c r="G35" s="189">
        <f>'6. WET'!J21</f>
        <v>0</v>
      </c>
      <c r="H35" s="189">
        <f>'7. CFTN'!J21</f>
        <v>0</v>
      </c>
      <c r="I35" s="194">
        <f t="shared" si="0"/>
        <v>0</v>
      </c>
    </row>
    <row r="36" spans="2:9" x14ac:dyDescent="0.35">
      <c r="B36" s="211">
        <v>14</v>
      </c>
      <c r="C36" s="224" t="s">
        <v>21</v>
      </c>
      <c r="D36" s="195">
        <f>SUM(D31:D35)</f>
        <v>38410848.019999996</v>
      </c>
      <c r="E36" s="195">
        <f t="shared" ref="E36:H36" si="1">SUM(E31:E35)</f>
        <v>10242134.840000004</v>
      </c>
      <c r="F36" s="195">
        <f t="shared" si="1"/>
        <v>964312.4</v>
      </c>
      <c r="G36" s="195">
        <f t="shared" si="1"/>
        <v>1970150.6499999997</v>
      </c>
      <c r="H36" s="195">
        <f t="shared" si="1"/>
        <v>290890</v>
      </c>
      <c r="I36" s="196">
        <f>SUM(D36:H36)</f>
        <v>51878335.909999996</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346194.54000000004</v>
      </c>
      <c r="E40" s="154"/>
      <c r="F40" s="120"/>
      <c r="H40" s="120"/>
      <c r="I40" s="122"/>
    </row>
    <row r="41" spans="2:9" x14ac:dyDescent="0.35">
      <c r="B41" s="211">
        <v>16</v>
      </c>
      <c r="C41" s="162" t="s">
        <v>19</v>
      </c>
      <c r="D41" s="197">
        <f>'3. CSS'!F16+'4. PEI'!F16+'5. INN'!F20+'6. WET'!F16+'7. CFTN'!F16</f>
        <v>225877.96000000002</v>
      </c>
      <c r="E41" s="121"/>
      <c r="F41" s="120"/>
      <c r="G41" s="120"/>
      <c r="H41" s="120"/>
      <c r="I41" s="122"/>
    </row>
    <row r="42" spans="2:9" x14ac:dyDescent="0.35">
      <c r="B42" s="211">
        <v>17</v>
      </c>
      <c r="C42" s="162" t="s">
        <v>20</v>
      </c>
      <c r="D42" s="198">
        <f>'3. CSS'!F17+'4. PEI'!F17+'5. INN'!F16+'5. INN'!F19+'6. WET'!F17+'7. CFTN'!F17</f>
        <v>3155860.42</v>
      </c>
      <c r="E42" s="121"/>
      <c r="F42" s="120"/>
      <c r="G42" s="120"/>
      <c r="H42" s="120"/>
      <c r="I42" s="122"/>
    </row>
    <row r="43" spans="2:9" x14ac:dyDescent="0.35">
      <c r="B43" s="211">
        <v>18</v>
      </c>
      <c r="C43" s="225" t="s">
        <v>243</v>
      </c>
      <c r="D43" s="149"/>
    </row>
    <row r="44" spans="2:9" x14ac:dyDescent="0.35">
      <c r="B44" s="211">
        <v>19</v>
      </c>
      <c r="C44" s="162" t="s">
        <v>244</v>
      </c>
      <c r="D44" s="199">
        <f>'4. PEI'!F18</f>
        <v>0</v>
      </c>
    </row>
    <row r="45" spans="2:9" x14ac:dyDescent="0.35">
      <c r="B45" s="211">
        <v>20</v>
      </c>
      <c r="C45" s="225" t="s">
        <v>245</v>
      </c>
      <c r="D45" s="149"/>
    </row>
    <row r="46" spans="2:9" x14ac:dyDescent="0.35">
      <c r="B46" s="211">
        <v>21</v>
      </c>
      <c r="C46" s="162" t="s">
        <v>249</v>
      </c>
      <c r="D46" s="149">
        <v>186368.6</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4.5" zeroHeight="1" x14ac:dyDescent="0.35"/>
  <cols>
    <col min="1" max="1" width="128.08984375" style="393" customWidth="1"/>
    <col min="2" max="6" width="9.08984375" style="393" hidden="1" customWidth="1"/>
    <col min="7"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32" zoomScale="80" zoomScaleNormal="80" zoomScaleSheetLayoutView="40" zoomScalePageLayoutView="70" workbookViewId="0">
      <selection activeCell="D24" sqref="D24"/>
    </sheetView>
  </sheetViews>
  <sheetFormatPr defaultColWidth="0" defaultRowHeight="15.5" zeroHeight="1" x14ac:dyDescent="0.35"/>
  <cols>
    <col min="1" max="1" width="2.6328125" style="122" customWidth="1"/>
    <col min="2" max="2" width="6.6328125" style="122" customWidth="1"/>
    <col min="3" max="3" width="13.54296875" style="122" customWidth="1"/>
    <col min="4" max="5" width="50.6328125" style="122" customWidth="1"/>
    <col min="6" max="6" width="20.6328125" style="122" customWidth="1"/>
    <col min="7" max="7" width="27.54296875" style="122" bestFit="1" customWidth="1"/>
    <col min="8" max="8" width="21.54296875" style="122" customWidth="1"/>
    <col min="9" max="9" width="24.453125" style="122" customWidth="1"/>
    <col min="10" max="10" width="17.6328125" style="122" customWidth="1"/>
    <col min="11" max="11" width="23" style="122" customWidth="1"/>
    <col min="12" max="12" width="20.08984375" style="122" customWidth="1"/>
    <col min="13" max="13" width="40.36328125" style="175" hidden="1" customWidth="1"/>
    <col min="14" max="15" width="9.08984375" style="175" hidden="1" customWidth="1"/>
    <col min="16" max="16384" width="9.089843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2021-2022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Contra Costa</v>
      </c>
      <c r="E9" s="123"/>
      <c r="F9" s="226" t="s">
        <v>1</v>
      </c>
      <c r="G9" s="227">
        <f>IF(ISBLANK('1. Information'!D9),"",'1. Information'!D9)</f>
        <v>44953</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v>153241.1</v>
      </c>
      <c r="G15" s="136"/>
      <c r="H15" s="136"/>
      <c r="I15" s="136"/>
      <c r="J15" s="136"/>
      <c r="K15" s="241">
        <f>SUM(F15:J15)</f>
        <v>153241.1</v>
      </c>
      <c r="L15" s="175"/>
    </row>
    <row r="16" spans="1:12" ht="15" customHeight="1" x14ac:dyDescent="0.35">
      <c r="A16" s="123"/>
      <c r="B16" s="234">
        <v>2</v>
      </c>
      <c r="C16" s="163" t="s">
        <v>7</v>
      </c>
      <c r="D16" s="242"/>
      <c r="E16" s="243"/>
      <c r="F16" s="136">
        <v>153241.1</v>
      </c>
      <c r="G16" s="136"/>
      <c r="H16" s="136"/>
      <c r="I16" s="136"/>
      <c r="J16" s="136"/>
      <c r="K16" s="241">
        <f t="shared" ref="K16:K17" si="0">SUM(F16:J16)</f>
        <v>153241.1</v>
      </c>
      <c r="L16" s="175"/>
    </row>
    <row r="17" spans="1:12" ht="15.75" customHeight="1" x14ac:dyDescent="0.35">
      <c r="A17" s="123"/>
      <c r="B17" s="234">
        <v>3</v>
      </c>
      <c r="C17" s="163" t="s">
        <v>117</v>
      </c>
      <c r="D17" s="242"/>
      <c r="E17" s="243"/>
      <c r="F17" s="136">
        <f>2375953.53+2895.35</f>
        <v>2378848.88</v>
      </c>
      <c r="G17" s="136"/>
      <c r="H17" s="136"/>
      <c r="I17" s="136"/>
      <c r="J17" s="136"/>
      <c r="K17" s="241">
        <f t="shared" si="0"/>
        <v>2378848.88</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c r="G22" s="246"/>
      <c r="H22" s="246"/>
      <c r="I22" s="246"/>
      <c r="J22" s="246"/>
      <c r="K22" s="241">
        <f t="shared" si="1"/>
        <v>0</v>
      </c>
      <c r="L22" s="175"/>
    </row>
    <row r="23" spans="1:12" x14ac:dyDescent="0.35">
      <c r="A23" s="124"/>
      <c r="B23" s="218">
        <v>9</v>
      </c>
      <c r="C23" s="242" t="s">
        <v>193</v>
      </c>
      <c r="D23" s="245"/>
      <c r="E23" s="243"/>
      <c r="F23" s="136"/>
      <c r="G23" s="246"/>
      <c r="H23" s="246"/>
      <c r="I23" s="246"/>
      <c r="J23" s="246"/>
      <c r="K23" s="241">
        <f t="shared" si="1"/>
        <v>0</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35725516.939999998</v>
      </c>
      <c r="G25" s="246">
        <f>SUM(H34:H133)</f>
        <v>0</v>
      </c>
      <c r="H25" s="246">
        <f>SUM(I34:I133)</f>
        <v>0</v>
      </c>
      <c r="I25" s="246">
        <f>SUM(J34:J133)</f>
        <v>0</v>
      </c>
      <c r="J25" s="246">
        <f>SUM(K34:K133)</f>
        <v>0</v>
      </c>
      <c r="K25" s="246">
        <f>SUM(F25:J25)</f>
        <v>35725516.939999998</v>
      </c>
      <c r="L25" s="175"/>
    </row>
    <row r="26" spans="1:12" ht="30.9" customHeight="1" x14ac:dyDescent="0.35">
      <c r="A26" s="123"/>
      <c r="B26" s="234">
        <v>12</v>
      </c>
      <c r="C26" s="247" t="s">
        <v>190</v>
      </c>
      <c r="D26" s="248"/>
      <c r="E26" s="249"/>
      <c r="F26" s="250">
        <f t="shared" ref="F26" si="2">SUM(F15:F17,F19:F25)</f>
        <v>38410848.019999996</v>
      </c>
      <c r="G26" s="250">
        <f>SUM(G15:G17,G25)</f>
        <v>0</v>
      </c>
      <c r="H26" s="251">
        <f>SUM(H15:H17,H25)</f>
        <v>0</v>
      </c>
      <c r="I26" s="250">
        <f>SUM(I15:I17,I25)</f>
        <v>0</v>
      </c>
      <c r="J26" s="250">
        <f>SUM(J15:J17,J25)</f>
        <v>0</v>
      </c>
      <c r="K26" s="250">
        <f>SUM(F26:J26)</f>
        <v>38410848.019999996</v>
      </c>
      <c r="L26" s="175"/>
    </row>
    <row r="27" spans="1:12" ht="30.9" customHeight="1" x14ac:dyDescent="0.35">
      <c r="A27" s="123"/>
      <c r="B27" s="234">
        <v>13</v>
      </c>
      <c r="C27" s="252" t="s">
        <v>675</v>
      </c>
      <c r="D27" s="252"/>
      <c r="E27" s="252"/>
      <c r="F27" s="250">
        <f>SUM(F15:F17,F19,F20,F25)</f>
        <v>38410848.019999996</v>
      </c>
      <c r="G27" s="250">
        <f>SUM(G15:G17,G25)</f>
        <v>0</v>
      </c>
      <c r="H27" s="250">
        <f t="shared" ref="H27:J27" si="3">SUM(H15:H17,H25)</f>
        <v>0</v>
      </c>
      <c r="I27" s="250">
        <f t="shared" si="3"/>
        <v>0</v>
      </c>
      <c r="J27" s="250">
        <f t="shared" si="3"/>
        <v>0</v>
      </c>
      <c r="K27" s="250">
        <f>SUM(F27:J27)</f>
        <v>38410848.019999996</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7</v>
      </c>
      <c r="D34" s="134" t="s">
        <v>789</v>
      </c>
      <c r="E34" s="144"/>
      <c r="F34" s="416" t="s">
        <v>95</v>
      </c>
      <c r="G34" s="126">
        <v>2004838.75</v>
      </c>
      <c r="H34" s="126"/>
      <c r="I34" s="126"/>
      <c r="J34" s="129"/>
      <c r="K34" s="126"/>
      <c r="L34" s="246">
        <f>SUM(G34:K34)</f>
        <v>2004838.75</v>
      </c>
    </row>
    <row r="35" spans="1:12" x14ac:dyDescent="0.35">
      <c r="A35" s="123"/>
      <c r="B35" s="262">
        <v>15</v>
      </c>
      <c r="C35" s="263">
        <f t="shared" si="4"/>
        <v>7</v>
      </c>
      <c r="D35" s="134" t="s">
        <v>790</v>
      </c>
      <c r="E35" s="144"/>
      <c r="F35" s="416" t="s">
        <v>95</v>
      </c>
      <c r="G35" s="126">
        <v>1247329.72</v>
      </c>
      <c r="H35" s="126"/>
      <c r="I35" s="126"/>
      <c r="J35" s="129"/>
      <c r="K35" s="126"/>
      <c r="L35" s="246">
        <f t="shared" ref="L35:L98" si="5">SUM(G35:K35)</f>
        <v>1247329.72</v>
      </c>
    </row>
    <row r="36" spans="1:12" x14ac:dyDescent="0.35">
      <c r="A36" s="123"/>
      <c r="B36" s="262">
        <v>16</v>
      </c>
      <c r="C36" s="263">
        <f t="shared" si="4"/>
        <v>7</v>
      </c>
      <c r="D36" s="134" t="s">
        <v>832</v>
      </c>
      <c r="E36" s="144"/>
      <c r="F36" s="416" t="s">
        <v>95</v>
      </c>
      <c r="G36" s="126">
        <v>7958204.4299999997</v>
      </c>
      <c r="H36" s="126"/>
      <c r="I36" s="126"/>
      <c r="J36" s="129"/>
      <c r="K36" s="126"/>
      <c r="L36" s="246">
        <f t="shared" si="5"/>
        <v>7958204.4299999997</v>
      </c>
    </row>
    <row r="37" spans="1:12" x14ac:dyDescent="0.35">
      <c r="A37" s="123"/>
      <c r="B37" s="262">
        <v>17</v>
      </c>
      <c r="C37" s="263">
        <f t="shared" si="4"/>
        <v>7</v>
      </c>
      <c r="D37" s="134" t="s">
        <v>791</v>
      </c>
      <c r="E37" s="144"/>
      <c r="F37" s="416" t="s">
        <v>95</v>
      </c>
      <c r="G37" s="126">
        <v>2269419.1800000002</v>
      </c>
      <c r="H37" s="126"/>
      <c r="I37" s="126"/>
      <c r="J37" s="129"/>
      <c r="K37" s="126"/>
      <c r="L37" s="246">
        <f t="shared" si="5"/>
        <v>2269419.1800000002</v>
      </c>
    </row>
    <row r="38" spans="1:12" x14ac:dyDescent="0.35">
      <c r="A38" s="123"/>
      <c r="B38" s="262">
        <v>18</v>
      </c>
      <c r="C38" s="263">
        <f t="shared" si="4"/>
        <v>7</v>
      </c>
      <c r="D38" s="134" t="s">
        <v>792</v>
      </c>
      <c r="E38" s="144"/>
      <c r="F38" s="416" t="s">
        <v>95</v>
      </c>
      <c r="G38" s="126">
        <v>139377.23000000001</v>
      </c>
      <c r="H38" s="126"/>
      <c r="I38" s="126"/>
      <c r="J38" s="129"/>
      <c r="K38" s="126"/>
      <c r="L38" s="246">
        <f t="shared" si="5"/>
        <v>139377.23000000001</v>
      </c>
    </row>
    <row r="39" spans="1:12" x14ac:dyDescent="0.35">
      <c r="A39" s="123"/>
      <c r="B39" s="262">
        <v>19</v>
      </c>
      <c r="C39" s="263">
        <f t="shared" si="4"/>
        <v>7</v>
      </c>
      <c r="D39" s="134" t="s">
        <v>793</v>
      </c>
      <c r="E39" s="144"/>
      <c r="F39" s="416" t="s">
        <v>95</v>
      </c>
      <c r="G39" s="126">
        <v>2471865.04</v>
      </c>
      <c r="H39" s="126"/>
      <c r="I39" s="126"/>
      <c r="J39" s="129"/>
      <c r="K39" s="126"/>
      <c r="L39" s="246">
        <f t="shared" si="5"/>
        <v>2471865.04</v>
      </c>
    </row>
    <row r="40" spans="1:12" x14ac:dyDescent="0.35">
      <c r="A40" s="123"/>
      <c r="B40" s="262">
        <v>20</v>
      </c>
      <c r="C40" s="263">
        <f t="shared" si="4"/>
        <v>7</v>
      </c>
      <c r="D40" s="134" t="s">
        <v>794</v>
      </c>
      <c r="E40" s="144"/>
      <c r="F40" s="416" t="s">
        <v>95</v>
      </c>
      <c r="G40" s="126">
        <v>9789752.5399999991</v>
      </c>
      <c r="H40" s="126"/>
      <c r="I40" s="126"/>
      <c r="J40" s="129"/>
      <c r="K40" s="126"/>
      <c r="L40" s="246">
        <f t="shared" si="5"/>
        <v>9789752.5399999991</v>
      </c>
    </row>
    <row r="41" spans="1:12" x14ac:dyDescent="0.35">
      <c r="A41" s="123"/>
      <c r="B41" s="262">
        <v>21</v>
      </c>
      <c r="C41" s="263">
        <f t="shared" si="4"/>
        <v>7</v>
      </c>
      <c r="D41" s="134" t="s">
        <v>795</v>
      </c>
      <c r="E41" s="144"/>
      <c r="F41" s="416" t="s">
        <v>96</v>
      </c>
      <c r="G41" s="126">
        <v>3969618.76</v>
      </c>
      <c r="H41" s="126"/>
      <c r="I41" s="126"/>
      <c r="J41" s="129"/>
      <c r="K41" s="126"/>
      <c r="L41" s="246">
        <f t="shared" si="5"/>
        <v>3969618.76</v>
      </c>
    </row>
    <row r="42" spans="1:12" x14ac:dyDescent="0.35">
      <c r="A42" s="123"/>
      <c r="B42" s="262">
        <v>22</v>
      </c>
      <c r="C42" s="263">
        <f t="shared" si="4"/>
        <v>7</v>
      </c>
      <c r="D42" s="415" t="s">
        <v>796</v>
      </c>
      <c r="E42" s="144"/>
      <c r="F42" s="416" t="s">
        <v>96</v>
      </c>
      <c r="G42" s="126">
        <v>2542450.7400000002</v>
      </c>
      <c r="H42" s="126"/>
      <c r="I42" s="126"/>
      <c r="J42" s="129"/>
      <c r="K42" s="126"/>
      <c r="L42" s="246">
        <f t="shared" si="5"/>
        <v>2542450.7400000002</v>
      </c>
    </row>
    <row r="43" spans="1:12" x14ac:dyDescent="0.35">
      <c r="A43" s="123"/>
      <c r="B43" s="262">
        <v>23</v>
      </c>
      <c r="C43" s="263" t="str">
        <f t="shared" si="4"/>
        <v/>
      </c>
      <c r="D43" s="415" t="s">
        <v>797</v>
      </c>
      <c r="E43" s="144"/>
      <c r="F43" s="416" t="s">
        <v>96</v>
      </c>
      <c r="G43" s="126">
        <v>0</v>
      </c>
      <c r="H43" s="126"/>
      <c r="I43" s="126"/>
      <c r="J43" s="129"/>
      <c r="K43" s="126"/>
      <c r="L43" s="246">
        <f t="shared" si="5"/>
        <v>0</v>
      </c>
    </row>
    <row r="44" spans="1:12" x14ac:dyDescent="0.35">
      <c r="A44" s="123"/>
      <c r="B44" s="262">
        <v>24</v>
      </c>
      <c r="C44" s="263">
        <f t="shared" si="4"/>
        <v>7</v>
      </c>
      <c r="D44" s="134" t="s">
        <v>800</v>
      </c>
      <c r="E44" s="144"/>
      <c r="F44" s="416" t="s">
        <v>96</v>
      </c>
      <c r="G44" s="126">
        <v>514282.62</v>
      </c>
      <c r="H44" s="126"/>
      <c r="I44" s="126"/>
      <c r="J44" s="129"/>
      <c r="K44" s="126"/>
      <c r="L44" s="246">
        <f t="shared" si="5"/>
        <v>514282.62</v>
      </c>
    </row>
    <row r="45" spans="1:12" x14ac:dyDescent="0.35">
      <c r="A45" s="123"/>
      <c r="B45" s="262">
        <v>25</v>
      </c>
      <c r="C45" s="263">
        <f t="shared" si="4"/>
        <v>7</v>
      </c>
      <c r="D45" s="134" t="s">
        <v>801</v>
      </c>
      <c r="E45" s="144"/>
      <c r="F45" s="416" t="s">
        <v>96</v>
      </c>
      <c r="G45" s="126">
        <v>935016.34</v>
      </c>
      <c r="H45" s="126"/>
      <c r="I45" s="126"/>
      <c r="J45" s="129"/>
      <c r="K45" s="126"/>
      <c r="L45" s="246">
        <f t="shared" si="5"/>
        <v>935016.34</v>
      </c>
    </row>
    <row r="46" spans="1:12" x14ac:dyDescent="0.35">
      <c r="A46" s="123"/>
      <c r="B46" s="262">
        <v>26</v>
      </c>
      <c r="C46" s="263">
        <f t="shared" si="4"/>
        <v>7</v>
      </c>
      <c r="D46" s="134" t="s">
        <v>798</v>
      </c>
      <c r="E46" s="144"/>
      <c r="F46" s="416" t="s">
        <v>96</v>
      </c>
      <c r="G46" s="126">
        <v>281726.96000000002</v>
      </c>
      <c r="H46" s="126"/>
      <c r="I46" s="126"/>
      <c r="J46" s="129"/>
      <c r="K46" s="126"/>
      <c r="L46" s="246">
        <f t="shared" si="5"/>
        <v>281726.96000000002</v>
      </c>
    </row>
    <row r="47" spans="1:12" x14ac:dyDescent="0.35">
      <c r="A47" s="123"/>
      <c r="B47" s="262">
        <v>27</v>
      </c>
      <c r="C47" s="263">
        <f t="shared" si="4"/>
        <v>7</v>
      </c>
      <c r="D47" s="134" t="s">
        <v>799</v>
      </c>
      <c r="E47" s="144"/>
      <c r="F47" s="416" t="s">
        <v>96</v>
      </c>
      <c r="G47" s="126">
        <v>142775.47</v>
      </c>
      <c r="H47" s="126"/>
      <c r="I47" s="126"/>
      <c r="J47" s="129"/>
      <c r="K47" s="126"/>
      <c r="L47" s="246">
        <f t="shared" si="5"/>
        <v>142775.47</v>
      </c>
    </row>
    <row r="48" spans="1:12" x14ac:dyDescent="0.35">
      <c r="A48" s="123"/>
      <c r="B48" s="262">
        <v>28</v>
      </c>
      <c r="C48" s="263">
        <f t="shared" si="4"/>
        <v>7</v>
      </c>
      <c r="D48" s="134" t="s">
        <v>802</v>
      </c>
      <c r="E48" s="144"/>
      <c r="F48" s="416" t="s">
        <v>96</v>
      </c>
      <c r="G48" s="126">
        <v>1458859.16</v>
      </c>
      <c r="H48" s="126"/>
      <c r="I48" s="126"/>
      <c r="J48" s="129"/>
      <c r="K48" s="126"/>
      <c r="L48" s="246">
        <f t="shared" si="5"/>
        <v>1458859.16</v>
      </c>
    </row>
    <row r="49" spans="1:12" x14ac:dyDescent="0.35">
      <c r="A49" s="123"/>
      <c r="B49" s="262">
        <v>29</v>
      </c>
      <c r="C49" s="263" t="str">
        <f t="shared" si="4"/>
        <v/>
      </c>
      <c r="D49" s="144"/>
      <c r="E49" s="144"/>
      <c r="F49" s="127"/>
      <c r="G49" s="126"/>
      <c r="H49" s="126"/>
      <c r="I49" s="126"/>
      <c r="J49" s="129"/>
      <c r="K49" s="126"/>
      <c r="L49" s="246">
        <f t="shared" si="5"/>
        <v>0</v>
      </c>
    </row>
    <row r="50" spans="1:12" x14ac:dyDescent="0.35">
      <c r="A50" s="123"/>
      <c r="B50" s="262">
        <v>30</v>
      </c>
      <c r="C50" s="263" t="str">
        <f t="shared" si="4"/>
        <v/>
      </c>
      <c r="D50" s="144"/>
      <c r="E50" s="144"/>
      <c r="F50" s="127"/>
      <c r="G50" s="126"/>
      <c r="H50" s="126"/>
      <c r="I50" s="126"/>
      <c r="J50" s="129"/>
      <c r="K50" s="126"/>
      <c r="L50" s="246">
        <f t="shared" si="5"/>
        <v>0</v>
      </c>
    </row>
    <row r="51" spans="1:12" x14ac:dyDescent="0.35">
      <c r="A51" s="123"/>
      <c r="B51" s="262">
        <v>31</v>
      </c>
      <c r="C51" s="263" t="str">
        <f t="shared" si="4"/>
        <v/>
      </c>
      <c r="D51" s="144"/>
      <c r="E51" s="144"/>
      <c r="F51" s="127"/>
      <c r="G51" s="126"/>
      <c r="H51" s="126"/>
      <c r="I51" s="126"/>
      <c r="J51" s="129"/>
      <c r="K51" s="126"/>
      <c r="L51" s="246">
        <f t="shared" si="5"/>
        <v>0</v>
      </c>
    </row>
    <row r="52" spans="1:12" x14ac:dyDescent="0.35">
      <c r="A52" s="123"/>
      <c r="B52" s="262">
        <v>32</v>
      </c>
      <c r="C52" s="263" t="str">
        <f t="shared" si="4"/>
        <v/>
      </c>
      <c r="D52" s="144"/>
      <c r="E52" s="144"/>
      <c r="F52" s="127"/>
      <c r="G52" s="126"/>
      <c r="H52" s="126"/>
      <c r="I52" s="126"/>
      <c r="J52" s="129"/>
      <c r="K52" s="126"/>
      <c r="L52" s="246">
        <f t="shared" si="5"/>
        <v>0</v>
      </c>
    </row>
    <row r="53" spans="1:12" x14ac:dyDescent="0.35">
      <c r="A53" s="123"/>
      <c r="B53" s="262">
        <v>33</v>
      </c>
      <c r="C53" s="263" t="str">
        <f t="shared" si="4"/>
        <v/>
      </c>
      <c r="D53" s="144"/>
      <c r="E53" s="144"/>
      <c r="F53" s="127"/>
      <c r="G53" s="126"/>
      <c r="H53" s="126"/>
      <c r="I53" s="126"/>
      <c r="J53" s="129"/>
      <c r="K53" s="126"/>
      <c r="L53" s="246">
        <f t="shared" si="5"/>
        <v>0</v>
      </c>
    </row>
    <row r="54" spans="1:12" x14ac:dyDescent="0.35">
      <c r="A54" s="123"/>
      <c r="B54" s="262">
        <v>34</v>
      </c>
      <c r="C54" s="263" t="str">
        <f t="shared" si="4"/>
        <v/>
      </c>
      <c r="D54" s="144"/>
      <c r="E54" s="144"/>
      <c r="F54" s="127"/>
      <c r="G54" s="126"/>
      <c r="H54" s="126"/>
      <c r="I54" s="126"/>
      <c r="J54" s="129"/>
      <c r="K54" s="126"/>
      <c r="L54" s="246">
        <f t="shared" si="5"/>
        <v>0</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08984375" style="166" customWidth="1"/>
    <col min="2" max="16384" width="9.089843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C33" zoomScale="60" zoomScaleNormal="60" zoomScaleSheetLayoutView="40" zoomScalePageLayoutView="80" workbookViewId="0">
      <selection activeCell="D50" sqref="D50"/>
    </sheetView>
  </sheetViews>
  <sheetFormatPr defaultColWidth="0" defaultRowHeight="15.5" zeroHeight="1" x14ac:dyDescent="0.35"/>
  <cols>
    <col min="1" max="1" width="2.6328125" style="27" customWidth="1"/>
    <col min="2" max="2" width="6.6328125" style="27" customWidth="1"/>
    <col min="3" max="3" width="15.36328125" style="37" customWidth="1"/>
    <col min="4" max="5" width="46.90625" style="402" customWidth="1"/>
    <col min="6" max="6" width="37" style="402" bestFit="1" customWidth="1"/>
    <col min="7" max="7" width="26" style="402" bestFit="1" customWidth="1"/>
    <col min="8" max="8" width="20.6328125" style="402" bestFit="1" customWidth="1"/>
    <col min="9" max="9" width="20" style="402" bestFit="1" customWidth="1"/>
    <col min="10" max="10" width="30.90625" style="402" customWidth="1"/>
    <col min="11" max="11" width="31.54296875" style="27" bestFit="1" customWidth="1"/>
    <col min="12" max="12" width="27.453125" style="27" bestFit="1" customWidth="1"/>
    <col min="13" max="13" width="23.08984375" style="27" customWidth="1"/>
    <col min="14" max="15" width="26.453125" style="27" bestFit="1" customWidth="1"/>
    <col min="16" max="16" width="22.36328125" style="27" customWidth="1"/>
    <col min="17" max="17" width="18.90625" style="27" bestFit="1" customWidth="1"/>
    <col min="18" max="18" width="15" style="176" hidden="1" customWidth="1"/>
    <col min="19" max="24" width="15" style="175" hidden="1" customWidth="1"/>
    <col min="25" max="40" width="9.08984375" style="175" hidden="1" customWidth="1"/>
    <col min="41" max="16384" width="9.089843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2021-2022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Contra Costa</v>
      </c>
      <c r="E9" s="27" t="str">
        <f>IF(ISBLANK('1. Information'!D11),"",'1. Information'!D11)</f>
        <v>Contra Costa</v>
      </c>
      <c r="F9" s="226" t="s">
        <v>1</v>
      </c>
      <c r="G9" s="264">
        <f>IF(ISBLANK('1. Information'!D9),"",'1. Information'!D9)</f>
        <v>44953</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v>43061.32</v>
      </c>
      <c r="G15" s="136"/>
      <c r="H15" s="136"/>
      <c r="I15" s="136"/>
      <c r="J15" s="136"/>
      <c r="K15" s="241">
        <f>SUM(F15:J15)</f>
        <v>43061.32</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v>43061.32</v>
      </c>
      <c r="G16" s="136"/>
      <c r="H16" s="136"/>
      <c r="I16" s="136"/>
      <c r="J16" s="136"/>
      <c r="K16" s="241">
        <f t="shared" ref="K16:K22" si="0">SUM(F16:J16)</f>
        <v>43061.32</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v>117324.08</v>
      </c>
      <c r="G17" s="136"/>
      <c r="H17" s="136"/>
      <c r="I17" s="136"/>
      <c r="J17" s="136"/>
      <c r="K17" s="241">
        <f t="shared" si="0"/>
        <v>117324.08</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10038688.120000003</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10038688.120000003</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 customHeight="1" x14ac:dyDescent="0.35">
      <c r="B22" s="276">
        <v>8</v>
      </c>
      <c r="C22" s="277" t="s">
        <v>304</v>
      </c>
      <c r="D22" s="212"/>
      <c r="E22" s="278"/>
      <c r="F22" s="279">
        <f>SUM(F15:F17,F20:F21)</f>
        <v>10242134.840000004</v>
      </c>
      <c r="G22" s="279">
        <f t="shared" ref="G22:J22" si="2">SUM(G15:G17,G20:G21)</f>
        <v>0</v>
      </c>
      <c r="H22" s="279">
        <f t="shared" si="2"/>
        <v>0</v>
      </c>
      <c r="I22" s="279">
        <f t="shared" si="2"/>
        <v>0</v>
      </c>
      <c r="J22" s="279">
        <f t="shared" si="2"/>
        <v>0</v>
      </c>
      <c r="K22" s="279">
        <f t="shared" si="0"/>
        <v>10242134.840000004</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0.58431244399629445</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35">
      <c r="B34" s="300">
        <v>10</v>
      </c>
      <c r="C34" s="301">
        <f t="shared" ref="C34:C65" si="3">IF(AND(NOT(COUNTA(D34:J34)),(NOT(COUNTA(L34:P34)))),"",VLOOKUP($D$9,Info_County_Code,2,FALSE))</f>
        <v>7</v>
      </c>
      <c r="D34" s="134" t="s">
        <v>825</v>
      </c>
      <c r="E34" s="134" t="s">
        <v>803</v>
      </c>
      <c r="F34" s="148" t="s">
        <v>125</v>
      </c>
      <c r="G34" s="148" t="s">
        <v>127</v>
      </c>
      <c r="H34" s="148"/>
      <c r="I34" s="417">
        <v>1</v>
      </c>
      <c r="J34" s="36">
        <v>0</v>
      </c>
      <c r="K34" s="302">
        <f>IF(OR(G34="Combined Summary",F34="Standalone"),(SUMPRODUCT(--(D$34:D$133=D34),I$34:I$133,J$34:J$133)),"")</f>
        <v>0</v>
      </c>
      <c r="L34" s="126">
        <v>113782.92</v>
      </c>
      <c r="M34" s="133"/>
      <c r="N34" s="30"/>
      <c r="O34" s="30"/>
      <c r="P34" s="30"/>
      <c r="Q34" s="303">
        <f>SUM(L34:P34)</f>
        <v>113782.92</v>
      </c>
      <c r="R34" s="178">
        <f>IF(OR(G34="Combined Summary",F34="Standalone"),(SUMIF(D$34:D$133,D34,I$34:I$133)),"")</f>
        <v>1</v>
      </c>
      <c r="S34" s="179" t="str">
        <f>IF(AND(F34="Standalone",NOT(R34=1)),"ERROR",IF(AND(G34="Combined Summary",NOT(R34=1)),"ERROR",""))</f>
        <v/>
      </c>
      <c r="T34" s="177"/>
      <c r="AL34" s="27"/>
      <c r="AM34" s="27"/>
      <c r="AN34" s="27"/>
    </row>
    <row r="35" spans="2:40" x14ac:dyDescent="0.35">
      <c r="B35" s="300">
        <v>11</v>
      </c>
      <c r="C35" s="301">
        <f t="shared" si="3"/>
        <v>7</v>
      </c>
      <c r="D35" s="134" t="s">
        <v>804</v>
      </c>
      <c r="E35" s="134"/>
      <c r="F35" s="148" t="s">
        <v>125</v>
      </c>
      <c r="G35" s="148" t="s">
        <v>127</v>
      </c>
      <c r="H35" s="148"/>
      <c r="I35" s="417">
        <v>1</v>
      </c>
      <c r="J35" s="36">
        <v>0.04</v>
      </c>
      <c r="K35" s="302">
        <f t="shared" ref="K35:K98" si="4">IF(OR(G35="Combined Summary",F35="Standalone"),(SUMPRODUCT(--(D$34:D$133=D35),I$34:I$133,J$34:J$133)),"")</f>
        <v>0.04</v>
      </c>
      <c r="L35" s="126">
        <v>260835</v>
      </c>
      <c r="M35" s="133"/>
      <c r="N35" s="30"/>
      <c r="O35" s="30"/>
      <c r="P35" s="30"/>
      <c r="Q35" s="303">
        <f t="shared" ref="Q35:Q98" si="5">SUM(L35:P35)</f>
        <v>260835</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35">
      <c r="B36" s="300">
        <v>12</v>
      </c>
      <c r="C36" s="301">
        <f t="shared" si="3"/>
        <v>7</v>
      </c>
      <c r="D36" s="134" t="s">
        <v>805</v>
      </c>
      <c r="E36" s="134"/>
      <c r="F36" s="148" t="s">
        <v>125</v>
      </c>
      <c r="G36" s="148" t="s">
        <v>127</v>
      </c>
      <c r="H36" s="148"/>
      <c r="I36" s="417">
        <v>1</v>
      </c>
      <c r="J36" s="36">
        <v>0.04</v>
      </c>
      <c r="K36" s="302">
        <f t="shared" si="4"/>
        <v>0.04</v>
      </c>
      <c r="L36" s="126">
        <v>114883.36</v>
      </c>
      <c r="M36" s="133"/>
      <c r="N36" s="30"/>
      <c r="O36" s="30"/>
      <c r="P36" s="30"/>
      <c r="Q36" s="303">
        <f t="shared" si="5"/>
        <v>114883.36</v>
      </c>
      <c r="R36" s="178">
        <f t="shared" si="6"/>
        <v>1</v>
      </c>
      <c r="S36" s="180" t="str">
        <f t="shared" si="7"/>
        <v/>
      </c>
      <c r="AL36" s="27"/>
      <c r="AM36" s="27"/>
      <c r="AN36" s="27"/>
    </row>
    <row r="37" spans="2:40" ht="31" x14ac:dyDescent="0.35">
      <c r="B37" s="300">
        <v>13</v>
      </c>
      <c r="C37" s="301">
        <f t="shared" si="3"/>
        <v>7</v>
      </c>
      <c r="D37" s="134" t="s">
        <v>806</v>
      </c>
      <c r="E37" s="134"/>
      <c r="F37" s="148" t="s">
        <v>125</v>
      </c>
      <c r="G37" s="148" t="s">
        <v>127</v>
      </c>
      <c r="H37" s="148"/>
      <c r="I37" s="417">
        <v>1</v>
      </c>
      <c r="J37" s="36">
        <v>0.45</v>
      </c>
      <c r="K37" s="302">
        <f t="shared" si="4"/>
        <v>0.45</v>
      </c>
      <c r="L37" s="126">
        <v>400739.46</v>
      </c>
      <c r="M37" s="133"/>
      <c r="N37" s="30"/>
      <c r="O37" s="30"/>
      <c r="P37" s="30"/>
      <c r="Q37" s="303">
        <f t="shared" si="5"/>
        <v>400739.46</v>
      </c>
      <c r="R37" s="178">
        <f t="shared" si="6"/>
        <v>1</v>
      </c>
      <c r="S37" s="180" t="str">
        <f t="shared" si="7"/>
        <v/>
      </c>
      <c r="AL37" s="27"/>
      <c r="AM37" s="27"/>
      <c r="AN37" s="27"/>
    </row>
    <row r="38" spans="2:40" x14ac:dyDescent="0.35">
      <c r="B38" s="300">
        <v>14</v>
      </c>
      <c r="C38" s="301">
        <f t="shared" si="3"/>
        <v>7</v>
      </c>
      <c r="D38" s="134" t="s">
        <v>807</v>
      </c>
      <c r="E38" s="134"/>
      <c r="F38" s="148" t="s">
        <v>125</v>
      </c>
      <c r="G38" s="148" t="s">
        <v>127</v>
      </c>
      <c r="H38" s="148"/>
      <c r="I38" s="417">
        <v>1</v>
      </c>
      <c r="J38" s="36">
        <v>0.61</v>
      </c>
      <c r="K38" s="302">
        <f t="shared" si="4"/>
        <v>0.61</v>
      </c>
      <c r="L38" s="126">
        <v>98289</v>
      </c>
      <c r="M38" s="133"/>
      <c r="N38" s="30"/>
      <c r="O38" s="30"/>
      <c r="P38" s="30"/>
      <c r="Q38" s="303">
        <f t="shared" si="5"/>
        <v>98289</v>
      </c>
      <c r="R38" s="178">
        <f t="shared" si="6"/>
        <v>1</v>
      </c>
      <c r="S38" s="180" t="str">
        <f t="shared" si="7"/>
        <v/>
      </c>
      <c r="AL38" s="27"/>
      <c r="AM38" s="27"/>
      <c r="AN38" s="27"/>
    </row>
    <row r="39" spans="2:40" x14ac:dyDescent="0.35">
      <c r="B39" s="300">
        <v>15</v>
      </c>
      <c r="C39" s="301">
        <f t="shared" si="3"/>
        <v>7</v>
      </c>
      <c r="D39" s="134" t="s">
        <v>808</v>
      </c>
      <c r="E39" s="134"/>
      <c r="F39" s="148" t="s">
        <v>125</v>
      </c>
      <c r="G39" s="148" t="s">
        <v>127</v>
      </c>
      <c r="H39" s="148"/>
      <c r="I39" s="417">
        <v>1</v>
      </c>
      <c r="J39" s="36">
        <v>0.24</v>
      </c>
      <c r="K39" s="302">
        <f t="shared" si="4"/>
        <v>0.24</v>
      </c>
      <c r="L39" s="126">
        <v>219843</v>
      </c>
      <c r="M39" s="133"/>
      <c r="N39" s="30"/>
      <c r="O39" s="30"/>
      <c r="P39" s="30"/>
      <c r="Q39" s="303">
        <f t="shared" si="5"/>
        <v>219843</v>
      </c>
      <c r="R39" s="178">
        <f t="shared" si="6"/>
        <v>1</v>
      </c>
      <c r="S39" s="180" t="str">
        <f t="shared" si="7"/>
        <v/>
      </c>
      <c r="AL39" s="27"/>
      <c r="AM39" s="27"/>
      <c r="AN39" s="27"/>
    </row>
    <row r="40" spans="2:40" x14ac:dyDescent="0.35">
      <c r="B40" s="300">
        <v>16</v>
      </c>
      <c r="C40" s="301">
        <f t="shared" si="3"/>
        <v>7</v>
      </c>
      <c r="D40" s="134" t="s">
        <v>809</v>
      </c>
      <c r="E40" s="134"/>
      <c r="F40" s="148" t="s">
        <v>125</v>
      </c>
      <c r="G40" s="148" t="s">
        <v>127</v>
      </c>
      <c r="H40" s="148"/>
      <c r="I40" s="417">
        <v>1</v>
      </c>
      <c r="J40" s="36">
        <v>0.02</v>
      </c>
      <c r="K40" s="302">
        <f t="shared" si="4"/>
        <v>0.02</v>
      </c>
      <c r="L40" s="126">
        <v>118858.13</v>
      </c>
      <c r="M40" s="133"/>
      <c r="N40" s="30"/>
      <c r="O40" s="30"/>
      <c r="P40" s="30"/>
      <c r="Q40" s="303">
        <f t="shared" si="5"/>
        <v>118858.13</v>
      </c>
      <c r="R40" s="178">
        <f t="shared" si="6"/>
        <v>1</v>
      </c>
      <c r="S40" s="180" t="str">
        <f t="shared" si="7"/>
        <v/>
      </c>
      <c r="AL40" s="27"/>
      <c r="AM40" s="27"/>
      <c r="AN40" s="27"/>
    </row>
    <row r="41" spans="2:40" x14ac:dyDescent="0.35">
      <c r="B41" s="300">
        <v>17</v>
      </c>
      <c r="C41" s="301">
        <f t="shared" si="3"/>
        <v>7</v>
      </c>
      <c r="D41" s="134" t="s">
        <v>826</v>
      </c>
      <c r="E41" s="134"/>
      <c r="F41" s="148" t="s">
        <v>125</v>
      </c>
      <c r="G41" s="148" t="s">
        <v>127</v>
      </c>
      <c r="H41" s="148"/>
      <c r="I41" s="417">
        <v>1</v>
      </c>
      <c r="J41" s="36">
        <v>1</v>
      </c>
      <c r="K41" s="302">
        <f t="shared" si="4"/>
        <v>1</v>
      </c>
      <c r="L41" s="126">
        <v>105199.1</v>
      </c>
      <c r="M41" s="133"/>
      <c r="N41" s="30"/>
      <c r="O41" s="30"/>
      <c r="P41" s="30"/>
      <c r="Q41" s="303">
        <f t="shared" si="5"/>
        <v>105199.1</v>
      </c>
      <c r="R41" s="178">
        <f t="shared" si="6"/>
        <v>1</v>
      </c>
      <c r="S41" s="180" t="str">
        <f t="shared" si="7"/>
        <v/>
      </c>
      <c r="AL41" s="27"/>
      <c r="AM41" s="27"/>
      <c r="AN41" s="27"/>
    </row>
    <row r="42" spans="2:40" x14ac:dyDescent="0.35">
      <c r="B42" s="300">
        <v>18</v>
      </c>
      <c r="C42" s="301">
        <f t="shared" si="3"/>
        <v>7</v>
      </c>
      <c r="D42" s="134" t="s">
        <v>810</v>
      </c>
      <c r="E42" s="134"/>
      <c r="F42" s="148" t="s">
        <v>125</v>
      </c>
      <c r="G42" s="148" t="s">
        <v>121</v>
      </c>
      <c r="H42" s="148"/>
      <c r="I42" s="417">
        <v>1</v>
      </c>
      <c r="J42" s="36">
        <v>0.35</v>
      </c>
      <c r="K42" s="302">
        <f t="shared" si="4"/>
        <v>0.35</v>
      </c>
      <c r="L42" s="126">
        <v>231340</v>
      </c>
      <c r="M42" s="133"/>
      <c r="N42" s="30"/>
      <c r="O42" s="30"/>
      <c r="P42" s="30"/>
      <c r="Q42" s="303">
        <f t="shared" si="5"/>
        <v>231340</v>
      </c>
      <c r="R42" s="178">
        <f t="shared" si="6"/>
        <v>1</v>
      </c>
      <c r="S42" s="180" t="str">
        <f t="shared" si="7"/>
        <v/>
      </c>
      <c r="AL42" s="27"/>
      <c r="AM42" s="27"/>
      <c r="AN42" s="27"/>
    </row>
    <row r="43" spans="2:40" ht="31" x14ac:dyDescent="0.35">
      <c r="B43" s="300">
        <v>19</v>
      </c>
      <c r="C43" s="301">
        <f t="shared" si="3"/>
        <v>7</v>
      </c>
      <c r="D43" s="134" t="s">
        <v>811</v>
      </c>
      <c r="E43" s="134"/>
      <c r="F43" s="148" t="s">
        <v>125</v>
      </c>
      <c r="G43" s="148" t="s">
        <v>121</v>
      </c>
      <c r="H43" s="148"/>
      <c r="I43" s="417">
        <v>1</v>
      </c>
      <c r="J43" s="36">
        <v>1</v>
      </c>
      <c r="K43" s="302">
        <f t="shared" si="4"/>
        <v>1</v>
      </c>
      <c r="L43" s="126">
        <v>139816.98000000001</v>
      </c>
      <c r="M43" s="133"/>
      <c r="N43" s="30"/>
      <c r="O43" s="30"/>
      <c r="P43" s="30"/>
      <c r="Q43" s="303">
        <f t="shared" si="5"/>
        <v>139816.98000000001</v>
      </c>
      <c r="R43" s="178">
        <f t="shared" si="6"/>
        <v>1</v>
      </c>
      <c r="S43" s="180" t="str">
        <f t="shared" si="7"/>
        <v/>
      </c>
      <c r="AL43" s="27"/>
      <c r="AM43" s="27"/>
      <c r="AN43" s="27"/>
    </row>
    <row r="44" spans="2:40" x14ac:dyDescent="0.35">
      <c r="B44" s="300">
        <v>20</v>
      </c>
      <c r="C44" s="301">
        <f t="shared" si="3"/>
        <v>7</v>
      </c>
      <c r="D44" s="134" t="s">
        <v>812</v>
      </c>
      <c r="E44" s="134"/>
      <c r="F44" s="148" t="s">
        <v>125</v>
      </c>
      <c r="G44" s="148" t="s">
        <v>121</v>
      </c>
      <c r="H44" s="148"/>
      <c r="I44" s="417">
        <v>1</v>
      </c>
      <c r="J44" s="36">
        <v>1</v>
      </c>
      <c r="K44" s="302">
        <f t="shared" si="4"/>
        <v>1</v>
      </c>
      <c r="L44" s="126">
        <v>236689</v>
      </c>
      <c r="M44" s="133"/>
      <c r="N44" s="30"/>
      <c r="O44" s="30"/>
      <c r="P44" s="30"/>
      <c r="Q44" s="303">
        <f t="shared" si="5"/>
        <v>236689</v>
      </c>
      <c r="R44" s="178">
        <f t="shared" si="6"/>
        <v>1</v>
      </c>
      <c r="S44" s="180" t="str">
        <f t="shared" si="7"/>
        <v/>
      </c>
      <c r="AL44" s="27"/>
      <c r="AM44" s="27"/>
      <c r="AN44" s="27"/>
    </row>
    <row r="45" spans="2:40" x14ac:dyDescent="0.35">
      <c r="B45" s="300">
        <v>21</v>
      </c>
      <c r="C45" s="301">
        <f t="shared" si="3"/>
        <v>7</v>
      </c>
      <c r="D45" s="134" t="s">
        <v>813</v>
      </c>
      <c r="E45" s="134"/>
      <c r="F45" s="148" t="s">
        <v>125</v>
      </c>
      <c r="G45" s="148" t="s">
        <v>121</v>
      </c>
      <c r="H45" s="148"/>
      <c r="I45" s="417">
        <v>1</v>
      </c>
      <c r="J45" s="36">
        <v>0.05</v>
      </c>
      <c r="K45" s="302">
        <f t="shared" si="4"/>
        <v>0.05</v>
      </c>
      <c r="L45" s="126">
        <v>682073.73</v>
      </c>
      <c r="M45" s="133"/>
      <c r="N45" s="30"/>
      <c r="O45" s="30"/>
      <c r="P45" s="30"/>
      <c r="Q45" s="303">
        <f t="shared" si="5"/>
        <v>682073.73</v>
      </c>
      <c r="R45" s="178">
        <f t="shared" si="6"/>
        <v>1</v>
      </c>
      <c r="S45" s="180" t="str">
        <f t="shared" si="7"/>
        <v/>
      </c>
      <c r="AL45" s="27"/>
      <c r="AM45" s="27"/>
      <c r="AN45" s="27"/>
    </row>
    <row r="46" spans="2:40" x14ac:dyDescent="0.35">
      <c r="B46" s="300">
        <v>22</v>
      </c>
      <c r="C46" s="301">
        <f t="shared" si="3"/>
        <v>7</v>
      </c>
      <c r="D46" s="134" t="s">
        <v>814</v>
      </c>
      <c r="E46" s="134"/>
      <c r="F46" s="148" t="s">
        <v>125</v>
      </c>
      <c r="G46" s="148" t="s">
        <v>121</v>
      </c>
      <c r="H46" s="148"/>
      <c r="I46" s="417">
        <v>1</v>
      </c>
      <c r="J46" s="36">
        <v>1</v>
      </c>
      <c r="K46" s="302">
        <f t="shared" si="4"/>
        <v>1</v>
      </c>
      <c r="L46" s="126">
        <v>518108.98</v>
      </c>
      <c r="M46" s="133"/>
      <c r="N46" s="30"/>
      <c r="O46" s="30"/>
      <c r="P46" s="30"/>
      <c r="Q46" s="303">
        <f t="shared" si="5"/>
        <v>518108.98</v>
      </c>
      <c r="R46" s="178">
        <f t="shared" si="6"/>
        <v>1</v>
      </c>
      <c r="S46" s="180" t="str">
        <f t="shared" si="7"/>
        <v/>
      </c>
      <c r="AL46" s="27"/>
      <c r="AM46" s="27"/>
      <c r="AN46" s="27"/>
    </row>
    <row r="47" spans="2:40" x14ac:dyDescent="0.35">
      <c r="B47" s="300">
        <v>23</v>
      </c>
      <c r="C47" s="301">
        <f t="shared" si="3"/>
        <v>7</v>
      </c>
      <c r="D47" s="134" t="s">
        <v>827</v>
      </c>
      <c r="E47" s="134"/>
      <c r="F47" s="148" t="s">
        <v>125</v>
      </c>
      <c r="G47" s="148" t="s">
        <v>121</v>
      </c>
      <c r="H47" s="148"/>
      <c r="I47" s="417">
        <v>1</v>
      </c>
      <c r="J47" s="36">
        <v>0.1</v>
      </c>
      <c r="K47" s="302">
        <f t="shared" si="4"/>
        <v>0.1</v>
      </c>
      <c r="L47" s="126">
        <v>389905.99</v>
      </c>
      <c r="M47" s="133"/>
      <c r="N47" s="30"/>
      <c r="O47" s="30"/>
      <c r="P47" s="30"/>
      <c r="Q47" s="303">
        <f t="shared" si="5"/>
        <v>389905.99</v>
      </c>
      <c r="R47" s="178">
        <f t="shared" si="6"/>
        <v>1</v>
      </c>
      <c r="S47" s="180" t="str">
        <f t="shared" si="7"/>
        <v/>
      </c>
      <c r="AL47" s="27"/>
      <c r="AM47" s="27"/>
      <c r="AN47" s="27"/>
    </row>
    <row r="48" spans="2:40" x14ac:dyDescent="0.35">
      <c r="B48" s="300">
        <v>24</v>
      </c>
      <c r="C48" s="301">
        <f t="shared" si="3"/>
        <v>7</v>
      </c>
      <c r="D48" s="134" t="s">
        <v>815</v>
      </c>
      <c r="E48" s="134"/>
      <c r="F48" s="148" t="s">
        <v>125</v>
      </c>
      <c r="G48" s="148" t="s">
        <v>122</v>
      </c>
      <c r="H48" s="148"/>
      <c r="I48" s="417">
        <v>1</v>
      </c>
      <c r="J48" s="36">
        <v>0.94</v>
      </c>
      <c r="K48" s="302">
        <f t="shared" si="4"/>
        <v>0.94</v>
      </c>
      <c r="L48" s="126">
        <v>3434130.95</v>
      </c>
      <c r="M48" s="133"/>
      <c r="N48" s="30"/>
      <c r="O48" s="30"/>
      <c r="P48" s="30"/>
      <c r="Q48" s="303">
        <f t="shared" si="5"/>
        <v>3434130.95</v>
      </c>
      <c r="R48" s="178">
        <f t="shared" si="6"/>
        <v>1</v>
      </c>
      <c r="S48" s="180" t="str">
        <f t="shared" si="7"/>
        <v/>
      </c>
      <c r="AL48" s="27"/>
      <c r="AM48" s="27"/>
      <c r="AN48" s="27"/>
    </row>
    <row r="49" spans="2:40" x14ac:dyDescent="0.35">
      <c r="B49" s="300">
        <v>25</v>
      </c>
      <c r="C49" s="301">
        <f t="shared" si="3"/>
        <v>7</v>
      </c>
      <c r="D49" s="134" t="s">
        <v>834</v>
      </c>
      <c r="E49" s="134"/>
      <c r="F49" s="148" t="s">
        <v>125</v>
      </c>
      <c r="G49" s="148" t="s">
        <v>118</v>
      </c>
      <c r="H49" s="148"/>
      <c r="I49" s="417">
        <v>1</v>
      </c>
      <c r="J49" s="36">
        <v>1</v>
      </c>
      <c r="K49" s="302">
        <f t="shared" si="4"/>
        <v>1</v>
      </c>
      <c r="L49" s="126">
        <v>109166.6</v>
      </c>
      <c r="M49" s="133"/>
      <c r="N49" s="30"/>
      <c r="O49" s="30"/>
      <c r="P49" s="30"/>
      <c r="Q49" s="303">
        <f t="shared" si="5"/>
        <v>109166.6</v>
      </c>
      <c r="R49" s="178">
        <f t="shared" si="6"/>
        <v>1</v>
      </c>
      <c r="S49" s="180" t="str">
        <f t="shared" si="7"/>
        <v/>
      </c>
      <c r="AL49" s="27"/>
      <c r="AM49" s="27"/>
      <c r="AN49" s="27"/>
    </row>
    <row r="50" spans="2:40" x14ac:dyDescent="0.35">
      <c r="B50" s="300">
        <v>26</v>
      </c>
      <c r="C50" s="301">
        <f t="shared" si="3"/>
        <v>7</v>
      </c>
      <c r="D50" s="134" t="s">
        <v>816</v>
      </c>
      <c r="E50" s="134"/>
      <c r="F50" s="148" t="s">
        <v>125</v>
      </c>
      <c r="G50" s="148" t="s">
        <v>118</v>
      </c>
      <c r="H50" s="148"/>
      <c r="I50" s="417">
        <v>1</v>
      </c>
      <c r="J50" s="36">
        <v>1</v>
      </c>
      <c r="K50" s="302">
        <f t="shared" si="4"/>
        <v>1</v>
      </c>
      <c r="L50" s="126">
        <v>142280.10999999999</v>
      </c>
      <c r="M50" s="133"/>
      <c r="N50" s="30"/>
      <c r="O50" s="30"/>
      <c r="P50" s="30"/>
      <c r="Q50" s="303">
        <f t="shared" si="5"/>
        <v>142280.10999999999</v>
      </c>
      <c r="R50" s="178">
        <f t="shared" si="6"/>
        <v>1</v>
      </c>
      <c r="S50" s="180" t="str">
        <f t="shared" si="7"/>
        <v/>
      </c>
      <c r="AL50" s="27"/>
      <c r="AM50" s="27"/>
      <c r="AN50" s="27"/>
    </row>
    <row r="51" spans="2:40" x14ac:dyDescent="0.35">
      <c r="B51" s="300">
        <v>27</v>
      </c>
      <c r="C51" s="301">
        <f t="shared" si="3"/>
        <v>7</v>
      </c>
      <c r="D51" s="134" t="s">
        <v>817</v>
      </c>
      <c r="E51" s="134"/>
      <c r="F51" s="148" t="s">
        <v>125</v>
      </c>
      <c r="G51" s="148" t="s">
        <v>118</v>
      </c>
      <c r="H51" s="148"/>
      <c r="I51" s="417">
        <v>1</v>
      </c>
      <c r="J51" s="417">
        <v>1</v>
      </c>
      <c r="K51" s="302">
        <f t="shared" si="4"/>
        <v>1</v>
      </c>
      <c r="L51" s="126">
        <v>487678.16</v>
      </c>
      <c r="M51" s="133"/>
      <c r="N51" s="30"/>
      <c r="O51" s="30"/>
      <c r="P51" s="30"/>
      <c r="Q51" s="303">
        <f t="shared" si="5"/>
        <v>487678.16</v>
      </c>
      <c r="R51" s="178">
        <f t="shared" si="6"/>
        <v>1</v>
      </c>
      <c r="S51" s="180" t="str">
        <f t="shared" si="7"/>
        <v/>
      </c>
      <c r="AL51" s="27"/>
      <c r="AM51" s="27"/>
      <c r="AN51" s="27"/>
    </row>
    <row r="52" spans="2:40" x14ac:dyDescent="0.35">
      <c r="B52" s="300">
        <v>28</v>
      </c>
      <c r="C52" s="301">
        <f t="shared" si="3"/>
        <v>7</v>
      </c>
      <c r="D52" s="134" t="s">
        <v>818</v>
      </c>
      <c r="E52" s="134"/>
      <c r="F52" s="148" t="s">
        <v>125</v>
      </c>
      <c r="G52" s="148" t="s">
        <v>130</v>
      </c>
      <c r="H52" s="148"/>
      <c r="I52" s="417">
        <v>1</v>
      </c>
      <c r="J52" s="36">
        <v>0.61</v>
      </c>
      <c r="K52" s="302">
        <f t="shared" si="4"/>
        <v>0.61</v>
      </c>
      <c r="L52" s="126">
        <v>132727.85999999999</v>
      </c>
      <c r="M52" s="133"/>
      <c r="N52" s="30"/>
      <c r="O52" s="30"/>
      <c r="P52" s="30"/>
      <c r="Q52" s="303">
        <f t="shared" si="5"/>
        <v>132727.85999999999</v>
      </c>
      <c r="R52" s="178">
        <f t="shared" si="6"/>
        <v>1</v>
      </c>
      <c r="S52" s="180" t="str">
        <f t="shared" si="7"/>
        <v/>
      </c>
      <c r="AL52" s="27"/>
      <c r="AM52" s="27"/>
      <c r="AN52" s="27"/>
    </row>
    <row r="53" spans="2:40" x14ac:dyDescent="0.35">
      <c r="B53" s="300">
        <v>29</v>
      </c>
      <c r="C53" s="301">
        <f t="shared" si="3"/>
        <v>7</v>
      </c>
      <c r="D53" s="134" t="s">
        <v>819</v>
      </c>
      <c r="E53" s="134"/>
      <c r="F53" s="148" t="s">
        <v>125</v>
      </c>
      <c r="G53" s="148" t="s">
        <v>130</v>
      </c>
      <c r="H53" s="148"/>
      <c r="I53" s="417">
        <v>1</v>
      </c>
      <c r="J53" s="36">
        <v>0.41</v>
      </c>
      <c r="K53" s="302">
        <f t="shared" si="4"/>
        <v>0.41</v>
      </c>
      <c r="L53" s="126">
        <v>166493</v>
      </c>
      <c r="M53" s="133"/>
      <c r="N53" s="30"/>
      <c r="O53" s="30"/>
      <c r="P53" s="30"/>
      <c r="Q53" s="303">
        <f t="shared" si="5"/>
        <v>166493</v>
      </c>
      <c r="R53" s="178">
        <f t="shared" si="6"/>
        <v>1</v>
      </c>
      <c r="S53" s="180" t="str">
        <f t="shared" si="7"/>
        <v/>
      </c>
      <c r="AL53" s="27"/>
      <c r="AM53" s="27"/>
      <c r="AN53" s="27"/>
    </row>
    <row r="54" spans="2:40" x14ac:dyDescent="0.35">
      <c r="B54" s="300">
        <v>30</v>
      </c>
      <c r="C54" s="301">
        <f t="shared" si="3"/>
        <v>7</v>
      </c>
      <c r="D54" s="134" t="s">
        <v>820</v>
      </c>
      <c r="E54" s="134"/>
      <c r="F54" s="148" t="s">
        <v>125</v>
      </c>
      <c r="G54" s="148" t="s">
        <v>130</v>
      </c>
      <c r="H54" s="148"/>
      <c r="I54" s="417">
        <v>1</v>
      </c>
      <c r="J54" s="36">
        <v>0.31</v>
      </c>
      <c r="K54" s="302">
        <f t="shared" si="4"/>
        <v>0.31</v>
      </c>
      <c r="L54" s="126">
        <v>297644</v>
      </c>
      <c r="M54" s="133"/>
      <c r="N54" s="30"/>
      <c r="O54" s="30"/>
      <c r="P54" s="30"/>
      <c r="Q54" s="303">
        <f t="shared" si="5"/>
        <v>297644</v>
      </c>
      <c r="R54" s="178">
        <f t="shared" si="6"/>
        <v>1</v>
      </c>
      <c r="S54" s="180" t="str">
        <f t="shared" si="7"/>
        <v/>
      </c>
      <c r="AL54" s="27"/>
      <c r="AM54" s="27"/>
      <c r="AN54" s="27"/>
    </row>
    <row r="55" spans="2:40" x14ac:dyDescent="0.35">
      <c r="B55" s="300">
        <v>31</v>
      </c>
      <c r="C55" s="301">
        <f t="shared" si="3"/>
        <v>7</v>
      </c>
      <c r="D55" s="134" t="s">
        <v>821</v>
      </c>
      <c r="E55" s="134"/>
      <c r="F55" s="148" t="s">
        <v>125</v>
      </c>
      <c r="G55" s="148" t="s">
        <v>130</v>
      </c>
      <c r="H55" s="148"/>
      <c r="I55" s="417">
        <v>1</v>
      </c>
      <c r="J55" s="36">
        <v>0.04</v>
      </c>
      <c r="K55" s="302">
        <f t="shared" si="4"/>
        <v>0.04</v>
      </c>
      <c r="L55" s="126">
        <v>184193</v>
      </c>
      <c r="M55" s="133"/>
      <c r="N55" s="30"/>
      <c r="O55" s="30"/>
      <c r="P55" s="30"/>
      <c r="Q55" s="303">
        <f t="shared" si="5"/>
        <v>184193</v>
      </c>
      <c r="R55" s="178">
        <f t="shared" si="6"/>
        <v>1</v>
      </c>
      <c r="S55" s="180" t="str">
        <f t="shared" si="7"/>
        <v/>
      </c>
      <c r="AL55" s="27"/>
      <c r="AM55" s="27"/>
      <c r="AN55" s="27"/>
    </row>
    <row r="56" spans="2:40" x14ac:dyDescent="0.35">
      <c r="B56" s="300">
        <v>32</v>
      </c>
      <c r="C56" s="301">
        <f t="shared" si="3"/>
        <v>7</v>
      </c>
      <c r="D56" s="134" t="s">
        <v>822</v>
      </c>
      <c r="E56" s="134"/>
      <c r="F56" s="148" t="s">
        <v>125</v>
      </c>
      <c r="G56" s="148" t="s">
        <v>130</v>
      </c>
      <c r="H56" s="148"/>
      <c r="I56" s="417">
        <v>1</v>
      </c>
      <c r="J56" s="36">
        <v>0</v>
      </c>
      <c r="K56" s="302">
        <f t="shared" si="4"/>
        <v>0</v>
      </c>
      <c r="L56" s="126">
        <v>138751</v>
      </c>
      <c r="M56" s="133"/>
      <c r="N56" s="30"/>
      <c r="O56" s="30"/>
      <c r="P56" s="30"/>
      <c r="Q56" s="303">
        <f t="shared" si="5"/>
        <v>138751</v>
      </c>
      <c r="R56" s="178">
        <f t="shared" si="6"/>
        <v>1</v>
      </c>
      <c r="S56" s="180" t="str">
        <f t="shared" si="7"/>
        <v/>
      </c>
      <c r="AL56" s="27"/>
      <c r="AM56" s="27"/>
      <c r="AN56" s="27"/>
    </row>
    <row r="57" spans="2:40" x14ac:dyDescent="0.35">
      <c r="B57" s="300">
        <v>33</v>
      </c>
      <c r="C57" s="301">
        <f t="shared" si="3"/>
        <v>7</v>
      </c>
      <c r="D57" s="134" t="s">
        <v>823</v>
      </c>
      <c r="E57" s="134"/>
      <c r="F57" s="148" t="s">
        <v>125</v>
      </c>
      <c r="G57" s="148" t="s">
        <v>130</v>
      </c>
      <c r="H57" s="148"/>
      <c r="I57" s="417">
        <v>1</v>
      </c>
      <c r="J57" s="36">
        <v>0.32</v>
      </c>
      <c r="K57" s="302">
        <f t="shared" si="4"/>
        <v>0.32</v>
      </c>
      <c r="L57" s="126">
        <v>936556.25</v>
      </c>
      <c r="M57" s="133"/>
      <c r="N57" s="30"/>
      <c r="O57" s="30"/>
      <c r="P57" s="30"/>
      <c r="Q57" s="303">
        <f t="shared" si="5"/>
        <v>936556.25</v>
      </c>
      <c r="R57" s="178">
        <f t="shared" si="6"/>
        <v>1</v>
      </c>
      <c r="S57" s="180" t="str">
        <f t="shared" si="7"/>
        <v/>
      </c>
      <c r="AL57" s="27"/>
      <c r="AM57" s="27"/>
      <c r="AN57" s="27"/>
    </row>
    <row r="58" spans="2:40" x14ac:dyDescent="0.35">
      <c r="B58" s="300">
        <v>34</v>
      </c>
      <c r="C58" s="301">
        <f t="shared" si="3"/>
        <v>7</v>
      </c>
      <c r="D58" s="134" t="s">
        <v>824</v>
      </c>
      <c r="E58" s="134"/>
      <c r="F58" s="148" t="s">
        <v>125</v>
      </c>
      <c r="G58" s="148" t="s">
        <v>128</v>
      </c>
      <c r="H58" s="148"/>
      <c r="I58" s="417">
        <v>1</v>
      </c>
      <c r="J58" s="36">
        <v>0</v>
      </c>
      <c r="K58" s="302">
        <f t="shared" si="4"/>
        <v>0</v>
      </c>
      <c r="L58" s="126">
        <v>333674.71000000002</v>
      </c>
      <c r="M58" s="133"/>
      <c r="N58" s="30"/>
      <c r="O58" s="30"/>
      <c r="P58" s="30"/>
      <c r="Q58" s="303">
        <f t="shared" si="5"/>
        <v>333674.71000000002</v>
      </c>
      <c r="R58" s="178">
        <f t="shared" si="6"/>
        <v>1</v>
      </c>
      <c r="S58" s="180" t="str">
        <f t="shared" si="7"/>
        <v/>
      </c>
      <c r="AL58" s="27"/>
      <c r="AM58" s="27"/>
      <c r="AN58" s="27"/>
    </row>
    <row r="59" spans="2:40" x14ac:dyDescent="0.35">
      <c r="B59" s="300">
        <v>35</v>
      </c>
      <c r="C59" s="301">
        <f t="shared" si="3"/>
        <v>7</v>
      </c>
      <c r="D59" s="134" t="s">
        <v>129</v>
      </c>
      <c r="E59" s="134"/>
      <c r="F59" s="148" t="s">
        <v>125</v>
      </c>
      <c r="G59" s="148" t="s">
        <v>129</v>
      </c>
      <c r="H59" s="148"/>
      <c r="I59" s="417">
        <v>1</v>
      </c>
      <c r="J59" s="36">
        <v>0.1</v>
      </c>
      <c r="K59" s="302">
        <f t="shared" si="4"/>
        <v>0.1</v>
      </c>
      <c r="L59" s="126">
        <v>45027.83</v>
      </c>
      <c r="M59" s="133"/>
      <c r="N59" s="30"/>
      <c r="O59" s="30"/>
      <c r="P59" s="30"/>
      <c r="Q59" s="303">
        <f t="shared" si="5"/>
        <v>45027.83</v>
      </c>
      <c r="R59" s="178">
        <f t="shared" si="6"/>
        <v>1</v>
      </c>
      <c r="S59" s="180" t="str">
        <f t="shared" si="7"/>
        <v/>
      </c>
      <c r="AL59" s="27"/>
      <c r="AM59" s="27"/>
      <c r="AN59" s="27"/>
    </row>
    <row r="60" spans="2:40" x14ac:dyDescent="0.3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3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3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3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3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3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3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3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3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3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3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3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3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3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3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3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3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3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3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3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3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3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3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3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93" customWidth="1"/>
    <col min="2" max="3" width="9.08984375" style="393" hidden="1" customWidth="1"/>
    <col min="4"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DHCSDOC-1797567310-6299</_dlc_DocId>
    <_dlc_DocIdUrl xmlns="69bc34b3-1921-46c7-8c7a-d18363374b4b">
      <Url>http://dhcsgovstaging:88/_layouts/15/DocIdRedir.aspx?ID=DHCSDOC-1797567310-6299</Url>
      <Description>DHCSDOC-1797567310-6299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92E5ED18-0E98-4E3C-89F6-940830E5C4B1}"/>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Contra-Costa-FY-21-22</dc:title>
  <dc:creator>Donna Ures</dc:creator>
  <cp:keywords/>
  <cp:lastModifiedBy>Johnson, Barbara@DHCS</cp:lastModifiedBy>
  <cp:lastPrinted>2023-01-19T18:41:28Z</cp:lastPrinted>
  <dcterms:created xsi:type="dcterms:W3CDTF">2017-07-05T19:48:18Z</dcterms:created>
  <dcterms:modified xsi:type="dcterms:W3CDTF">2023-01-31T21:30:25Z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9d65e533-d805-45f5-a4cd-f5d9d1976eee</vt:lpwstr>
  </property>
  <property fmtid="{D5CDD505-2E9C-101B-9397-08002B2CF9AE}" pid="4" name="Remediated">
    <vt:bool>false</vt:bool>
  </property>
  <property fmtid="{D5CDD505-2E9C-101B-9397-08002B2CF9AE}" pid="5" name="Division">
    <vt:lpwstr>11;#Community Services|c23dee46-a4de-4c29-8bbc-79830d9e7d7c</vt:lpwstr>
  </property>
</Properties>
</file>