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Calaveras\21-22\"/>
    </mc:Choice>
  </mc:AlternateContent>
  <xr:revisionPtr revIDLastSave="0" documentId="8_{F1B73794-0AB9-4D66-BF5A-BC254ABB697B}"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7" i="5" l="1"/>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C27" i="8" s="1"/>
  <c r="D9" i="5"/>
  <c r="C71" i="14"/>
  <c r="B71" i="14"/>
  <c r="E71" i="14" s="1"/>
  <c r="E70" i="14"/>
  <c r="C69" i="14"/>
  <c r="B69" i="14"/>
  <c r="E69" i="14" s="1"/>
  <c r="C35" i="5" l="1"/>
  <c r="C43" i="5"/>
  <c r="C45" i="5"/>
  <c r="C36" i="5"/>
  <c r="C44" i="5"/>
  <c r="C37" i="5"/>
  <c r="C38" i="5"/>
  <c r="C46" i="5"/>
  <c r="C39" i="5"/>
  <c r="C40" i="5"/>
  <c r="C34" i="5"/>
  <c r="C41" i="5"/>
  <c r="C42"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<sst xmlns="http://schemas.openxmlformats.org/spreadsheetml/2006/main" count="1480" uniqueCount="812">
  <si>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</si>
  <si>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</si>
  <si>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</si>
  <si>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</si>
  <si>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</si>
  <si>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</si>
  <si>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</si>
  <si>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</si>
  <si>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</si>
  <si>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</si>
  <si>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</si>
  <si>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</si>
  <si>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</si>
  <si>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</si>
  <si>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</si>
  <si>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</si>
  <si>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</si>
  <si>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</si>
  <si>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</si>
  <si>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</si>
  <si>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</si>
  <si>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</si>
  <si>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</si>
  <si>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</si>
  <si>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</si>
  <si>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</si>
  <si>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</si>
  <si>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</si>
  <si>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</si>
  <si>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</si>
  <si>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</si>
  <si>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</si>
  <si>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</si>
  <si>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</si>
  <si>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</si>
  <si>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</si>
  <si>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</si>
  <si>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</si>
  <si>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</si>
  <si>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</si>
  <si>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</si>
  <si>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</si>
  <si>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</si>
  <si>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</si>
  <si>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</si>
  <si>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</si>
  <si>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</si>
  <si>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</si>
  <si>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</si>
  <si>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</si>
  <si>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</si>
  <si>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</si>
  <si>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</si>
  <si>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</si>
  <si>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</si>
  <si>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</si>
  <si>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</si>
  <si>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</si>
  <si>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</si>
  <si>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</si>
  <si>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</si>
  <si>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</si>
  <si>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</si>
  <si>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</si>
  <si>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</si>
  <si>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</si>
  <si>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</si>
  <si>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</si>
  <si>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</si>
  <si>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</si>
  <si>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</si>
  <si>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</si>
  <si>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</si>
  <si>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</si>
  <si>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</si>
  <si>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</si>
  <si>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</si>
  <si>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</si>
  <si>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</si>
  <si>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</si>
  <si>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</si>
  <si>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</si>
  <si>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</si>
  <si>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</si>
  <si>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</si>
  <si>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</si>
  <si>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</si>
  <si>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</si>
  <si>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</si>
  <si>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</si>
  <si>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</si>
  <si>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</si>
  <si>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</si>
  <si>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</si>
  <si>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</si>
  <si>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</si>
  <si>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</si>
  <si>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</si>
  <si>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</si>
  <si>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</si>
  <si>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</si>
  <si>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</si>
  <si>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</si>
  <si>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</si>
  <si>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</si>
  <si>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</si>
  <si>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</si>
  <si>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</si>
  <si>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</si>
  <si>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</si>
  <si>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</si>
  <si>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</si>
  <si>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</si>
  <si>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</si>
  <si>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</si>
  <si>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</si>
  <si>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</si>
  <si>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</si>
  <si>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</si>
  <si>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</si>
  <si>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</si>
  <si>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</si>
  <si>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</si>
  <si>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</si>
  <si>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</si>
  <si>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</si>
  <si>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</si>
  <si>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</si>
  <si>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</si>
  <si>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</si>
  <si>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</si>
  <si>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</si>
  <si>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</si>
  <si>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</si>
  <si>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</si>
  <si>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</si>
  <si>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</si>
  <si>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</si>
  <si>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</si>
  <si>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</si>
  <si>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</si>
  <si>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</si>
  <si>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</si>
  <si>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</si>
  <si>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</si>
  <si>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</si>
  <si>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</si>
  <si>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</si>
  <si>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</si>
  <si>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</si>
  <si>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</si>
  <si>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</si>
  <si>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</si>
  <si>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</si>
  <si>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</si>
  <si>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</si>
  <si>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</si>
  <si>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</si>
  <si>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</si>
  <si>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</si>
  <si>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</si>
  <si>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</si>
  <si>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</si>
  <si>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</si>
  <si>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</si>
  <si>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</si>
  <si>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</si>
  <si>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</si>
  <si>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</si>
  <si>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</si>
  <si>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</si>
  <si>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</si>
  <si>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</si>
  <si>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</si>
  <si>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</si>
  <si>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</si>
  <si>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</si>
  <si>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</si>
  <si>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</si>
  <si>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</si>
  <si>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</si>
  <si>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</si>
  <si>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</si>
  <si>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</si>
  <si>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</si>
  <si>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</si>
  <si>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</si>
  <si>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</si>
  <si>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</si>
  <si>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</si>
  <si>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</si>
  <si>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</si>
  <si>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</si>
  <si>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</si>
  <si>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</si>
  <si>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</si>
  <si>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</si>
  <si>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</si>
  <si>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</si>
  <si>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</si>
  <si>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</si>
  <si>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</si>
  <si>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</si>
  <si>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</si>
  <si>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</si>
  <si>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</si>
  <si>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</si>
  <si>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</si>
  <si>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</si>
  <si>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</si>
  <si>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</si>
  <si>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</si>
  <si>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</si>
  <si>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</si>
  <si>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</si>
  <si>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</si>
  <si>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</si>
  <si>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</si>
  <si>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</si>
  <si>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</si>
  <si>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</si>
  <si>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</si>
  <si>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</si>
  <si>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</si>
  <si>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</si>
  <si>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</si>
  <si>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</si>
  <si>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</si>
  <si>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</si>
  <si>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</si>
  <si>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</si>
  <si>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</si>
  <si>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</si>
  <si>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</si>
  <si>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</si>
  <si>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</si>
  <si>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</si>
  <si>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</si>
  <si>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</si>
  <si>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</si>
  <si>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</si>
  <si>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</si>
  <si>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</si>
  <si>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</si>
  <si>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</si>
  <si>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</si>
  <si>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</si>
  <si>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</si>
  <si>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</si>
  <si>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</si>
  <si>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</si>
  <si>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</si>
  <si>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</si>
  <si>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</si>
  <si>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</si>
  <si>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</si>
  <si>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</si>
  <si>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</si>
  <si>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</si>
  <si>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</si>
  <si>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</si>
  <si>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</si>
  <si>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</si>
  <si>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</si>
  <si>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</si>
  <si>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</si>
  <si>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</si>
  <si>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</si>
  <si>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</si>
  <si>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</si>
  <si>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</si>
  <si>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</si>
  <si>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</si>
  <si>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</si>
  <si>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</si>
  <si>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</si>
  <si>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</si>
  <si>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</si>
  <si>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</si>
  <si>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</si>
  <si>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</si>
  <si>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</si>
  <si>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</si>
  <si>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</si>
  <si>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</si>
  <si>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</si>
  <si>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</si>
  <si>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</si>
  <si>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</si>
  <si>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</si>
  <si>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</si>
  <si>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</si>
  <si>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</si>
  <si>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</si>
  <si>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</si>
  <si>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</si>
  <si>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</si>
  <si>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</si>
  <si>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</si>
  <si>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</si>
  <si>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</si>
  <si>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</si>
  <si>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</si>
  <si>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</si>
  <si>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</si>
  <si>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</si>
  <si>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</si>
  <si>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</si>
  <si>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</si>
  <si>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</si>
  <si>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</si>
  <si>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</si>
  <si>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</si>
  <si>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</si>
  <si>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</si>
  <si>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</si>
  <si>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</si>
  <si>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</si>
  <si>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</si>
  <si>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</si>
  <si>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</si>
  <si>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</si>
  <si>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</si>
  <si>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</si>
  <si>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</si>
  <si>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</si>
  <si>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</si>
  <si>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</si>
  <si>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</si>
  <si>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</si>
  <si>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</si>
  <si>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</si>
  <si>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</si>
  <si>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</si>
  <si>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</si>
  <si>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</si>
  <si>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</si>
  <si>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</si>
  <si>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</si>
  <si>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</si>
  <si>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</si>
  <si>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</si>
  <si>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</si>
  <si>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</si>
  <si>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</si>
  <si>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</si>
  <si>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</si>
  <si>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</si>
  <si>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</si>
  <si>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</si>
  <si>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</si>
  <si>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</si>
  <si>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</si>
  <si>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</si>
  <si>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</si>
  <si>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</si>
  <si>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</si>
  <si>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</si>
  <si>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</si>
  <si>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</si>
  <si>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</si>
  <si>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</si>
  <si>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</si>
  <si>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</si>
  <si>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</si>
  <si>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</si>
  <si>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</si>
  <si>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</si>
  <si>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</si>
  <si>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</si>
  <si>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</si>
  <si>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</si>
  <si>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</si>
  <si>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</si>
  <si>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</si>
  <si>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</si>
  <si>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</si>
  <si>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</si>
  <si>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</si>
  <si>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</si>
  <si>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</si>
  <si>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</si>
  <si>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</si>
  <si>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</si>
  <si>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</si>
  <si>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</si>
  <si>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</si>
  <si>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</si>
  <si>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</si>
  <si>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</si>
  <si>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</si>
  <si>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</si>
  <si>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</si>
  <si>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</si>
  <si>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</si>
  <si>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</si>
  <si>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</si>
  <si>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</si>
  <si>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</si>
  <si>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</si>
  <si>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</si>
  <si>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</si>
  <si>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</si>
  <si>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</si>
  <si>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</si>
  <si>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</si>
  <si>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</si>
  <si>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</si>
  <si>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</si>
  <si>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</si>
  <si>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</si>
  <si>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</si>
  <si>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</si>
  <si>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</si>
  <si>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</si>
  <si>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</si>
  <si>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</si>
  <si>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</si>
  <si>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</si>
  <si>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</si>
  <si>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</si>
  <si>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</si>
  <si>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</si>
  <si>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</si>
  <si>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</si>
  <si>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</si>
  <si>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</si>
  <si>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</si>
  <si>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</si>
  <si>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</si>
  <si>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</si>
  <si>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</si>
  <si>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</si>
  <si>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</si>
  <si>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</si>
  <si>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</si>
  <si>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</si>
  <si>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</si>
  <si>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</si>
  <si>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</si>
  <si>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</si>
  <si>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</si>
  <si>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</si>
  <si>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</si>
  <si>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</si>
  <si>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</si>
  <si>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</si>
  <si>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</si>
  <si>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</si>
  <si>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</si>
  <si>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</si>
  <si>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</si>
  <si>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</si>
  <si>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</si>
  <si>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</si>
  <si>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</si>
  <si>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</si>
  <si>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</si>
  <si>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</si>
  <si>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</si>
  <si>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</si>
  <si>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</si>
  <si>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</si>
  <si>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</si>
  <si>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</si>
  <si>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</si>
  <si>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</si>
  <si>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</si>
  <si>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</si>
  <si>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</si>
  <si>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</si>
  <si>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</si>
  <si>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</si>
  <si>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</si>
  <si>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</si>
  <si>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</si>
  <si>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</si>
  <si>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</si>
  <si>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</si>
  <si>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</si>
  <si>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</si>
  <si>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</si>
  <si>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</si>
  <si>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</si>
  <si>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</si>
  <si>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</si>
  <si>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</si>
  <si>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</si>
  <si>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</si>
  <si>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</si>
  <si>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</si>
  <si>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</si>
  <si>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</si>
  <si>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</si>
  <si>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</si>
  <si>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</si>
  <si>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</si>
  <si>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</si>
  <si>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</si>
  <si>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</si>
  <si>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</si>
  <si>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</si>
  <si>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</si>
  <si>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</si>
  <si>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</si>
  <si>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</si>
  <si>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</si>
  <si>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</si>
  <si>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</si>
  <si>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</si>
  <si>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</si>
  <si>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</si>
  <si>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</si>
  <si>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</si>
  <si>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</si>
  <si>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</si>
  <si>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</si>
  <si>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</si>
  <si>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</si>
  <si>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</si>
  <si>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</si>
  <si>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</si>
  <si>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</si>
  <si>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</si>
  <si>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</si>
  <si>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</si>
  <si>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</si>
  <si>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</si>
  <si>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</si>
  <si>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</si>
  <si>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</si>
  <si>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</si>
  <si>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</si>
  <si>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</si>
  <si>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</si>
  <si>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</si>
  <si>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</si>
  <si>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</si>
  <si>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</si>
  <si>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</si>
  <si>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</si>
  <si>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</si>
  <si>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</si>
  <si>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</si>
  <si>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</si>
  <si>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</si>
  <si>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</si>
  <si>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</si>
  <si>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</si>
  <si>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</si>
  <si>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</si>
  <si>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</si>
  <si>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</si>
  <si>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</si>
  <si>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</si>
  <si>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</si>
  <si>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</si>
  <si>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</si>
  <si>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</si>
  <si>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</si>
  <si>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</si>
  <si>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</si>
  <si>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</si>
  <si>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</si>
  <si>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</si>
  <si>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</si>
  <si>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</si>
  <si>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</si>
  <si>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</si>
  <si>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</si>
  <si>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</si>
  <si>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</si>
  <si>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</si>
  <si>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</si>
  <si>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</si>
  <si>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</si>
  <si>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</si>
  <si>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</si>
  <si>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</si>
  <si>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</si>
  <si>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</si>
  <si>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</si>
  <si>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</si>
  <si>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</si>
  <si>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</si>
  <si>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</si>
  <si>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</si>
  <si>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</si>
  <si>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</si>
  <si>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</si>
  <si>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</si>
  <si>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</si>
  <si>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</si>
  <si>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</si>
  <si>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</si>
  <si>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</si>
  <si>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</si>
  <si>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</si>
  <si>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</si>
  <si>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</si>
  <si>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</si>
  <si>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</si>
  <si>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</si>
  <si>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</si>
  <si>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</si>
  <si>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</si>
  <si>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</si>
  <si>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</si>
  <si>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</si>
  <si>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</si>
  <si>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</si>
  <si>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</si>
  <si>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</si>
  <si>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</si>
  <si>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</si>
  <si>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</si>
  <si>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</si>
  <si>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</si>
  <si>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</si>
  <si>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</si>
  <si>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</si>
  <si>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</si>
  <si>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</si>
  <si>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</si>
  <si>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</si>
  <si>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</si>
  <si>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</si>
  <si>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</si>
  <si>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</si>
  <si>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</si>
  <si>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</si>
  <si>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</si>
  <si>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</si>
  <si>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</si>
  <si>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</si>
  <si>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</si>
  <si>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</si>
  <si>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</si>
  <si>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</si>
  <si>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</si>
  <si>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</si>
  <si>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</si>
  <si>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</si>
  <si>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</si>
  <si>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</si>
  <si>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</si>
  <si>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</si>
  <si>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</si>
  <si>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</si>
  <si>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</si>
  <si>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</si>
  <si>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</si>
  <si>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</si>
  <si>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</si>
  <si>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</si>
  <si>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</si>
  <si>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</si>
  <si>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</si>
  <si>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</si>
  <si>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</si>
  <si>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</si>
  <si>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</si>
  <si>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</si>
  <si>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</si>
  <si>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</si>
  <si>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</si>
  <si>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</si>
  <si>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</si>
  <si>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</si>
  <si>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</si>
  <si>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</si>
  <si>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</si>
  <si>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</si>
  <si>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</si>
  <si>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</si>
  <si>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</si>
  <si>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</si>
  <si>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</si>
  <si>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</si>
  <si>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</si>
  <si>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</si>
  <si>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</si>
  <si>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</si>
  <si>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</si>
  <si>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</si>
  <si>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</si>
  <si>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</si>
  <si>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</si>
  <si>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</si>
  <si>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</si>
  <si>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</si>
  <si>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</si>
  <si>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</si>
  <si>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</si>
  <si>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</si>
  <si>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</si>
  <si>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</si>
  <si>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</si>
  <si>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</si>
  <si>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</si>
  <si>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</si>
  <si>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</si>
  <si>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</si>
  <si>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</si>
  <si>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</si>
  <si>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</si>
  <si>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</si>
  <si>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</si>
  <si>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</si>
  <si>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</si>
  <si>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</si>
  <si>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</si>
  <si>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</si>
  <si>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</si>
  <si>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</si>
  <si>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</si>
  <si>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</si>
  <si>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</si>
  <si>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</si>
  <si>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</si>
  <si>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</si>
  <si>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</si>
  <si>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</si>
  <si>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</si>
  <si>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</si>
  <si>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</si>
  <si>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</si>
  <si>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</si>
  <si>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</si>
  <si>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</si>
  <si>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</si>
  <si>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</si>
  <si>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</si>
  <si>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</si>
  <si>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</si>
  <si>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</si>
  <si>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</si>
  <si>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</si>
  <si>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</si>
  <si>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</si>
  <si>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</si>
  <si>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</si>
  <si>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</si>
  <si>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</si>
  <si>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</si>
  <si>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</si>
  <si>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</si>
  <si>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</si>
  <si>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</si>
  <si>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</si>
  <si>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</si>
  <si>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</si>
  <si>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</si>
  <si>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</si>
  <si>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</si>
  <si>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</si>
  <si>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</si>
  <si>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</si>
  <si>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</si>
  <si>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</si>
  <si>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</si>
  <si>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</si>
  <si>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</si>
  <si>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</si>
  <si>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</si>
  <si>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</si>
  <si>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</si>
  <si>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</si>
  <si>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</si>
  <si>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</si>
  <si>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</si>
  <si>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</si>
  <si>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</si>
  <si>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</si>
  <si>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</si>
  <si>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</si>
  <si>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</si>
  <si>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</si>
  <si>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</si>
  <si>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</si>
  <si>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</si>
  <si>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</si>
  <si>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</si>
  <si>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891 Mountain Ranch Road</t>
  </si>
  <si>
    <t>San Andreas</t>
  </si>
  <si>
    <t>Loren Skrimager</t>
  </si>
  <si>
    <t>Fiscal Services Manager</t>
  </si>
  <si>
    <t>lskrimager@co.calaveras.ca.us</t>
  </si>
  <si>
    <t>209-754-6611</t>
  </si>
  <si>
    <t>CSOC - Full Service Partnerships</t>
  </si>
  <si>
    <t>CSOC - Outreach, Engagement, and System Development</t>
  </si>
  <si>
    <t>ASOC - Full Service Partnerships</t>
  </si>
  <si>
    <t>ASOC - Outreach, Engagement, and System Development</t>
  </si>
  <si>
    <t>Supportive Employment Services</t>
  </si>
  <si>
    <t>Peer Wellness and Recovery Center</t>
  </si>
  <si>
    <t>Transportation Services</t>
  </si>
  <si>
    <t>National Alliance on Mental Illness (NAMI) Socialization Program</t>
  </si>
  <si>
    <t>First 5 Strengthening Families</t>
  </si>
  <si>
    <t>The Grandparent Project</t>
  </si>
  <si>
    <t>Artistic Rural Therapy (ART) Program</t>
  </si>
  <si>
    <t>CARE Navigator Program</t>
  </si>
  <si>
    <t>Youth Mentor Program</t>
  </si>
  <si>
    <t>Breaking Down the Walls</t>
  </si>
  <si>
    <t>LGBTQ Youth Support</t>
  </si>
  <si>
    <t>Native American Outreach</t>
  </si>
  <si>
    <t>Veteran Services</t>
  </si>
  <si>
    <t>Mental Health First Aid and Youth Mental Health First Aid</t>
  </si>
  <si>
    <t>Crisis Intervention Training</t>
  </si>
  <si>
    <t>Student Mental Health Collaboration, Training and Technical Assistance</t>
  </si>
  <si>
    <t>Question Persuade and Refer Suicide Prevention</t>
  </si>
  <si>
    <t>Enhancing the Journey to Wellness</t>
  </si>
  <si>
    <t>Technological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</si>
</sst>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H40" sqref="H40"/>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Calaveras</v>
      </c>
      <c r="G9" s="226" t="s">
        <v>1</v>
      </c>
      <c r="H9" s="264">
        <f>IF(ISBLANK('1. Information'!D9),"",'1. Information'!D9)</f>
        <v>44953</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11761.95</v>
      </c>
      <c r="G15" s="136"/>
      <c r="H15" s="136"/>
      <c r="I15" s="136"/>
      <c r="J15" s="136"/>
      <c r="K15" s="246">
        <f>SUM(F15:J15)</f>
        <v>11761.95</v>
      </c>
      <c r="L15" s="175"/>
      <c r="M15" s="175"/>
      <c r="N15" s="175"/>
      <c r="O15" s="27"/>
      <c r="P15" s="27"/>
    </row>
    <row r="16" spans="1:17" x14ac:dyDescent="0.35">
      <c r="B16" s="300">
        <v>2</v>
      </c>
      <c r="C16" s="308" t="s">
        <v>143</v>
      </c>
      <c r="D16" s="242"/>
      <c r="E16" s="243"/>
      <c r="F16" s="136"/>
      <c r="G16" s="136"/>
      <c r="H16" s="136"/>
      <c r="I16" s="136"/>
      <c r="J16" s="136"/>
      <c r="K16" s="246">
        <f>SUM(F16:J16)</f>
        <v>0</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25278.34</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25278.34</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63123.01</v>
      </c>
      <c r="G21" s="313">
        <f>SUMIF($K$29:$K$128,"Project Direct",M$29:M$128)</f>
        <v>92748</v>
      </c>
      <c r="H21" s="310">
        <f>SUMIF($K$29:$K$128,"Project Direct",N$29:N$128)</f>
        <v>0</v>
      </c>
      <c r="I21" s="310">
        <f>SUMIF($K$29:$K$128,"Project Direct",O$29:O$128)</f>
        <v>0</v>
      </c>
      <c r="J21" s="310">
        <f>SUMIF($K$29:$K$128,"Project Direct",P$29:P$128)</f>
        <v>0</v>
      </c>
      <c r="K21" s="246">
        <f t="shared" si="0"/>
        <v>155871.01</v>
      </c>
      <c r="L21" s="175"/>
      <c r="M21" s="175"/>
      <c r="N21" s="175"/>
      <c r="O21" s="27"/>
      <c r="P21" s="27"/>
    </row>
    <row r="22" spans="2:17" x14ac:dyDescent="0.35">
      <c r="B22" s="300">
        <v>8</v>
      </c>
      <c r="C22" s="308" t="s">
        <v>146</v>
      </c>
      <c r="D22" s="314"/>
      <c r="F22" s="315">
        <f>SUM(F19:F21)</f>
        <v>88401.35</v>
      </c>
      <c r="G22" s="316">
        <f>SUM(G19:G21)</f>
        <v>92748</v>
      </c>
      <c r="H22" s="315">
        <f>SUM(H19:H21)</f>
        <v>0</v>
      </c>
      <c r="I22" s="315">
        <f>SUM(I19:I21)</f>
        <v>0</v>
      </c>
      <c r="J22" s="315">
        <f t="shared" ref="J22" si="1">SUM(J19:J21)</f>
        <v>0</v>
      </c>
      <c r="K22" s="246">
        <f t="shared" si="0"/>
        <v>181149.35</v>
      </c>
      <c r="L22" s="175"/>
      <c r="M22" s="175"/>
      <c r="N22" s="175"/>
      <c r="O22" s="27"/>
      <c r="P22" s="27"/>
    </row>
    <row r="23" spans="2:17" ht="31" customHeight="1" x14ac:dyDescent="0.35">
      <c r="B23" s="300">
        <v>9</v>
      </c>
      <c r="C23" s="317" t="s">
        <v>239</v>
      </c>
      <c r="D23" s="318"/>
      <c r="E23" s="319"/>
      <c r="F23" s="320">
        <f>SUM(F15:F16,F18:F21)</f>
        <v>100163.3</v>
      </c>
      <c r="G23" s="320">
        <f>SUM(G15:G16,G19:G21)</f>
        <v>92748</v>
      </c>
      <c r="H23" s="320">
        <f t="shared" ref="H23:J23" si="2">SUM(H15:H16,H19:H21)</f>
        <v>0</v>
      </c>
      <c r="I23" s="320">
        <f t="shared" si="2"/>
        <v>0</v>
      </c>
      <c r="J23" s="320">
        <f t="shared" si="2"/>
        <v>0</v>
      </c>
      <c r="K23" s="279">
        <f t="shared" si="0"/>
        <v>192911.3</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5</v>
      </c>
      <c r="E29" s="144" t="s">
        <v>810</v>
      </c>
      <c r="F29" s="38"/>
      <c r="G29" s="38">
        <v>43489</v>
      </c>
      <c r="H29" s="38">
        <v>43497</v>
      </c>
      <c r="I29" s="30">
        <v>706366</v>
      </c>
      <c r="J29" s="30"/>
      <c r="K29" s="326" t="s">
        <v>140</v>
      </c>
      <c r="L29" s="32">
        <v>25278.34</v>
      </c>
      <c r="M29" s="32"/>
      <c r="N29" s="30"/>
      <c r="O29" s="30"/>
      <c r="P29" s="34"/>
      <c r="Q29" s="246">
        <f>SUM(L29:P29)</f>
        <v>25278.34</v>
      </c>
    </row>
    <row r="30" spans="2:17" x14ac:dyDescent="0.35">
      <c r="B30" s="276">
        <v>10</v>
      </c>
      <c r="C30" s="218" t="s">
        <v>25</v>
      </c>
      <c r="D30" s="327">
        <f t="shared" ref="D30:J31" si="3">IF(ISBLANK(D29),"",D29)</f>
        <v>5</v>
      </c>
      <c r="E30" s="328" t="str">
        <f t="shared" si="3"/>
        <v>Enhancing the Journey to Wellness</v>
      </c>
      <c r="F30" s="329" t="str">
        <f t="shared" si="3"/>
        <v/>
      </c>
      <c r="G30" s="329">
        <f t="shared" si="3"/>
        <v>43489</v>
      </c>
      <c r="H30" s="329">
        <f t="shared" si="3"/>
        <v>43497</v>
      </c>
      <c r="I30" s="330">
        <f t="shared" si="3"/>
        <v>706366</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5</v>
      </c>
      <c r="E31" s="331" t="str">
        <f t="shared" si="5"/>
        <v>Enhancing the Journey to Wellness</v>
      </c>
      <c r="F31" s="332" t="str">
        <f t="shared" si="5"/>
        <v/>
      </c>
      <c r="G31" s="332">
        <f t="shared" si="5"/>
        <v>43489</v>
      </c>
      <c r="H31" s="332">
        <f t="shared" si="5"/>
        <v>43497</v>
      </c>
      <c r="I31" s="275">
        <f t="shared" si="5"/>
        <v>706366</v>
      </c>
      <c r="J31" s="275" t="str">
        <f t="shared" si="3"/>
        <v/>
      </c>
      <c r="K31" s="275" t="s">
        <v>197</v>
      </c>
      <c r="L31" s="32">
        <v>63123.01</v>
      </c>
      <c r="M31" s="32">
        <v>92748</v>
      </c>
      <c r="N31" s="30"/>
      <c r="O31" s="30"/>
      <c r="P31" s="34"/>
      <c r="Q31" s="246">
        <f t="shared" si="4"/>
        <v>155871.01</v>
      </c>
    </row>
    <row r="32" spans="2:17" x14ac:dyDescent="0.35">
      <c r="B32" s="333">
        <v>10</v>
      </c>
      <c r="C32" s="333" t="s">
        <v>202</v>
      </c>
      <c r="D32" s="334">
        <f t="shared" ref="D32:J32" si="6">IF(ISBLANK(D29),"",D29)</f>
        <v>5</v>
      </c>
      <c r="E32" s="335" t="str">
        <f t="shared" si="6"/>
        <v>Enhancing the Journey to Wellness</v>
      </c>
      <c r="F32" s="336" t="str">
        <f t="shared" si="6"/>
        <v/>
      </c>
      <c r="G32" s="336">
        <f t="shared" si="6"/>
        <v>43489</v>
      </c>
      <c r="H32" s="336">
        <f t="shared" si="6"/>
        <v>43497</v>
      </c>
      <c r="I32" s="337">
        <f t="shared" si="6"/>
        <v>706366</v>
      </c>
      <c r="J32" s="337" t="str">
        <f t="shared" si="6"/>
        <v/>
      </c>
      <c r="K32" s="279" t="s">
        <v>217</v>
      </c>
      <c r="L32" s="338">
        <f>SUM(L29:L31)</f>
        <v>88401.35</v>
      </c>
      <c r="M32" s="338">
        <f>SUM(M29:M31)</f>
        <v>92748</v>
      </c>
      <c r="N32" s="339">
        <f t="shared" ref="N32:P32" si="7">SUM(N29:N31)</f>
        <v>0</v>
      </c>
      <c r="O32" s="339">
        <f t="shared" si="7"/>
        <v>0</v>
      </c>
      <c r="P32" s="340">
        <f t="shared" si="7"/>
        <v>0</v>
      </c>
      <c r="Q32" s="279">
        <f t="shared" si="4"/>
        <v>181149.35</v>
      </c>
    </row>
    <row r="33" spans="2:17" x14ac:dyDescent="0.35">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35">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35">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x14ac:dyDescent="0.3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F17" sqref="F17"/>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Calaveras</v>
      </c>
      <c r="F9" s="226" t="s">
        <v>1</v>
      </c>
      <c r="G9" s="346">
        <f>IF(ISBLANK('1. Information'!D9),"",'1. Information'!D9)</f>
        <v>44953</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v>23090.880000000001</v>
      </c>
      <c r="G17" s="136"/>
      <c r="H17" s="136"/>
      <c r="I17" s="136"/>
      <c r="J17" s="136"/>
      <c r="K17" s="241">
        <f t="shared" si="0"/>
        <v>23090.880000000001</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78482.73</v>
      </c>
      <c r="G20" s="351">
        <f t="shared" ref="G20:I20" si="1">SUM(F28:F32)</f>
        <v>0</v>
      </c>
      <c r="H20" s="330">
        <f t="shared" si="1"/>
        <v>0</v>
      </c>
      <c r="I20" s="330">
        <f t="shared" si="1"/>
        <v>0</v>
      </c>
      <c r="J20" s="330">
        <f>SUM(I28:I32)</f>
        <v>0</v>
      </c>
      <c r="K20" s="246">
        <f t="shared" si="0"/>
        <v>78482.73</v>
      </c>
      <c r="L20" s="175"/>
      <c r="M20" s="175"/>
      <c r="N20" s="27"/>
      <c r="O20" s="27"/>
    </row>
    <row r="21" spans="1:22" ht="31" customHeight="1" x14ac:dyDescent="0.35">
      <c r="A21" s="27"/>
      <c r="B21" s="300">
        <v>7</v>
      </c>
      <c r="C21" s="277" t="s">
        <v>188</v>
      </c>
      <c r="D21" s="277"/>
      <c r="E21" s="277"/>
      <c r="F21" s="279">
        <f>SUM(F15:F17,F19:F20)</f>
        <v>101573.61</v>
      </c>
      <c r="G21" s="251">
        <f>SUM(G15:G17,G20)</f>
        <v>0</v>
      </c>
      <c r="H21" s="250">
        <f>SUM(H15:H17,H20)</f>
        <v>0</v>
      </c>
      <c r="I21" s="250">
        <f>SUM(I15:I17,I20)</f>
        <v>0</v>
      </c>
      <c r="J21" s="250">
        <f>SUM(J15:J17,J20)</f>
        <v>0</v>
      </c>
      <c r="K21" s="279">
        <f t="shared" si="0"/>
        <v>101573.61</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5</v>
      </c>
      <c r="D29" s="355" t="s">
        <v>99</v>
      </c>
      <c r="E29" s="31">
        <v>78482.73</v>
      </c>
      <c r="F29" s="32"/>
      <c r="G29" s="31"/>
      <c r="H29" s="31"/>
      <c r="I29" s="128"/>
      <c r="J29" s="275">
        <f t="shared" ref="J29:J32" si="3">SUM(E29:I29)</f>
        <v>78482.73</v>
      </c>
      <c r="K29" s="175"/>
      <c r="L29" s="175"/>
      <c r="M29" s="175"/>
      <c r="N29" s="175"/>
      <c r="O29" s="175"/>
      <c r="P29" s="175"/>
      <c r="Q29" s="175"/>
      <c r="R29" s="175"/>
    </row>
    <row r="30" spans="1:22" x14ac:dyDescent="0.3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E30" sqref="E30"/>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Calaveras</v>
      </c>
      <c r="E9" s="8"/>
      <c r="F9" s="162" t="s">
        <v>1</v>
      </c>
      <c r="G9" s="264">
        <f>IF(ISBLANK('1. Information'!D9),"",'1. Information'!D9)</f>
        <v>44953</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16016.71</v>
      </c>
      <c r="G20" s="351">
        <f>SUM(H27:H46)</f>
        <v>0</v>
      </c>
      <c r="H20" s="330">
        <f t="shared" ref="H20" si="1">SUM(I27:I46)</f>
        <v>0</v>
      </c>
      <c r="I20" s="330">
        <f>SUM(J27:J46)</f>
        <v>0</v>
      </c>
      <c r="J20" s="275">
        <f>SUM(K27:K46)</f>
        <v>0</v>
      </c>
      <c r="K20" s="326">
        <f t="shared" si="0"/>
        <v>16016.71</v>
      </c>
      <c r="L20" s="175"/>
      <c r="M20" s="175"/>
      <c r="U20" s="27"/>
      <c r="V20" s="27"/>
      <c r="W20" s="27"/>
    </row>
    <row r="21" spans="1:23" ht="31" customHeight="1" x14ac:dyDescent="0.35">
      <c r="B21" s="300">
        <v>7</v>
      </c>
      <c r="C21" s="359" t="s">
        <v>768</v>
      </c>
      <c r="D21" s="360"/>
      <c r="E21" s="361"/>
      <c r="F21" s="279">
        <f>SUM(F15:F17,F19:F20)</f>
        <v>16016.71</v>
      </c>
      <c r="G21" s="251">
        <f>SUM(G15:G17,G20)</f>
        <v>0</v>
      </c>
      <c r="H21" s="251">
        <f t="shared" ref="H21:J21" si="2">SUM(H15:H17,H20)</f>
        <v>0</v>
      </c>
      <c r="I21" s="251">
        <f t="shared" si="2"/>
        <v>0</v>
      </c>
      <c r="J21" s="251">
        <f t="shared" si="2"/>
        <v>0</v>
      </c>
      <c r="K21" s="250">
        <f>SUM(F21:J21)</f>
        <v>16016.71</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f t="shared" ref="C27:C46" si="3">IF(L27&lt;&gt;0,VLOOKUP($D$9,Info_County_Code,2,FALSE),"")</f>
        <v>5</v>
      </c>
      <c r="D27" s="144" t="s">
        <v>811</v>
      </c>
      <c r="E27" s="144"/>
      <c r="F27" s="127" t="s">
        <v>155</v>
      </c>
      <c r="G27" s="126">
        <v>16016.71</v>
      </c>
      <c r="H27" s="126"/>
      <c r="I27" s="126"/>
      <c r="J27" s="129"/>
      <c r="K27" s="126"/>
      <c r="L27" s="364">
        <f>SUM(G27:K27)</f>
        <v>16016.71</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Calaveras</v>
      </c>
      <c r="E9" s="2"/>
      <c r="F9" s="365" t="s">
        <v>156</v>
      </c>
      <c r="G9" s="264">
        <f>IF(ISBLANK('1. Information'!D9),"",'1. Information'!D9)</f>
        <v>44953</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Calaveras</v>
      </c>
      <c r="F9" s="226" t="s">
        <v>1</v>
      </c>
      <c r="G9" s="346">
        <f>IF(ISBLANK('1. Information'!D9),"",'1. Information'!D9)</f>
        <v>44953</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10" sqref="D10"/>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44953</v>
      </c>
    </row>
    <row r="10" spans="1:5" ht="34.5" customHeight="1" x14ac:dyDescent="0.35">
      <c r="B10" s="203">
        <v>2</v>
      </c>
      <c r="C10" s="205" t="s">
        <v>303</v>
      </c>
      <c r="D10" s="151" t="s">
        <v>782</v>
      </c>
    </row>
    <row r="11" spans="1:5" ht="34.5" customHeight="1" x14ac:dyDescent="0.35">
      <c r="B11" s="203">
        <v>3</v>
      </c>
      <c r="C11" s="204" t="s">
        <v>0</v>
      </c>
      <c r="D11" s="135" t="s">
        <v>40</v>
      </c>
    </row>
    <row r="12" spans="1:5" ht="34.5" customHeight="1" x14ac:dyDescent="0.35">
      <c r="B12" s="203">
        <v>4</v>
      </c>
      <c r="C12" s="206" t="s">
        <v>113</v>
      </c>
      <c r="D12" s="182">
        <f>IF(ISBLANK(D11),"",VLOOKUP(D11,Info_County_Code,2))</f>
        <v>5</v>
      </c>
    </row>
    <row r="13" spans="1:5" ht="34.5" customHeight="1" x14ac:dyDescent="0.35">
      <c r="B13" s="203">
        <v>5</v>
      </c>
      <c r="C13" s="204" t="s">
        <v>114</v>
      </c>
      <c r="D13" s="412" t="s">
        <v>783</v>
      </c>
    </row>
    <row r="14" spans="1:5" ht="34.5" customHeight="1" x14ac:dyDescent="0.35">
      <c r="B14" s="203">
        <v>6</v>
      </c>
      <c r="C14" s="204" t="s">
        <v>115</v>
      </c>
      <c r="D14" s="135" t="s">
        <v>784</v>
      </c>
    </row>
    <row r="15" spans="1:5" ht="34.5" customHeight="1" x14ac:dyDescent="0.35">
      <c r="B15" s="203">
        <v>7</v>
      </c>
      <c r="C15" s="204" t="s">
        <v>116</v>
      </c>
      <c r="D15" s="172">
        <v>95249</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785</v>
      </c>
    </row>
    <row r="18" spans="2:4" ht="34.5" customHeight="1" x14ac:dyDescent="0.35">
      <c r="B18" s="203">
        <v>10</v>
      </c>
      <c r="C18" s="208" t="s">
        <v>167</v>
      </c>
      <c r="D18" s="413" t="s">
        <v>786</v>
      </c>
    </row>
    <row r="19" spans="2:4" ht="34.5" customHeight="1" x14ac:dyDescent="0.35">
      <c r="B19" s="203">
        <v>11</v>
      </c>
      <c r="C19" s="208" t="s">
        <v>184</v>
      </c>
      <c r="D19" s="413" t="s">
        <v>787</v>
      </c>
    </row>
    <row r="20" spans="2:4" ht="34.5" customHeight="1" x14ac:dyDescent="0.35">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Calaveras</v>
      </c>
      <c r="F9" s="226" t="s">
        <v>1</v>
      </c>
      <c r="G9" s="346">
        <f>IF(ISBLANK('1. Information'!D9),"",'1. Information'!D9)</f>
        <v>44953</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Calaveras</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18" t="s">
        <v>171</v>
      </c>
      <c r="B2" s="418"/>
      <c r="C2" s="418"/>
      <c r="D2" s="418"/>
      <c r="E2" s="418"/>
    </row>
    <row r="3" spans="1:7" ht="14.25" customHeight="1" x14ac:dyDescent="0.35">
      <c r="A3" s="418" t="s">
        <v>235</v>
      </c>
      <c r="B3" s="418"/>
      <c r="C3" s="418"/>
      <c r="D3" s="418"/>
      <c r="E3" s="418"/>
    </row>
    <row r="4" spans="1:7" ht="14.25" customHeight="1" thickBot="1" x14ac:dyDescent="0.4">
      <c r="A4" s="57"/>
      <c r="B4" s="58"/>
      <c r="C4" s="59"/>
      <c r="D4" s="60"/>
    </row>
    <row r="5" spans="1:7" ht="14.25" customHeight="1" x14ac:dyDescent="0.35">
      <c r="A5" s="61" t="s">
        <v>172</v>
      </c>
      <c r="B5" s="417" t="s">
        <v>173</v>
      </c>
      <c r="C5" s="417"/>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H40" sqref="H40"/>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Calaveras</v>
      </c>
      <c r="F9" s="210" t="s">
        <v>1</v>
      </c>
      <c r="G9" s="185">
        <f>IF(ISBLANK('1. Information'!D9),"",'1. Information'!D9)</f>
        <v>44953</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44958.31</v>
      </c>
      <c r="E14" s="149">
        <v>18225.04</v>
      </c>
      <c r="F14" s="149">
        <v>4809.58</v>
      </c>
      <c r="G14" s="149">
        <v>325.32</v>
      </c>
      <c r="H14" s="149">
        <v>1019.94</v>
      </c>
      <c r="I14" s="186">
        <f>SUM(D14:H14)</f>
        <v>69338.19</v>
      </c>
    </row>
    <row r="15" spans="1:9" x14ac:dyDescent="0.35">
      <c r="B15" s="218">
        <v>2</v>
      </c>
      <c r="C15" s="219" t="s">
        <v>278</v>
      </c>
      <c r="D15" s="164">
        <v>0</v>
      </c>
      <c r="E15" s="164">
        <v>0</v>
      </c>
      <c r="F15" s="164">
        <v>0</v>
      </c>
      <c r="G15" s="164">
        <v>0</v>
      </c>
      <c r="H15" s="164">
        <v>0</v>
      </c>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647740</v>
      </c>
      <c r="G19" s="122"/>
      <c r="H19" s="122"/>
      <c r="I19" s="122"/>
    </row>
    <row r="20" spans="2:10" x14ac:dyDescent="0.35">
      <c r="B20" s="216">
        <v>4</v>
      </c>
      <c r="C20" s="220" t="s">
        <v>22</v>
      </c>
      <c r="D20" s="149">
        <v>0</v>
      </c>
      <c r="E20" s="149">
        <v>0</v>
      </c>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647740</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0</v>
      </c>
      <c r="E27" s="188">
        <f>'3. CSS'!F21</f>
        <v>0</v>
      </c>
      <c r="F27" s="186">
        <f>'3. CSS'!F22</f>
        <v>0</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2556134.1599999997</v>
      </c>
      <c r="E31" s="194">
        <f>'4. PEI'!F22</f>
        <v>558859.05000000005</v>
      </c>
      <c r="F31" s="194">
        <f>'5. INN'!F23</f>
        <v>100163.3</v>
      </c>
      <c r="G31" s="194">
        <f>'6. WET'!F21</f>
        <v>101573.61</v>
      </c>
      <c r="H31" s="194">
        <f>'7. CFTN'!F21</f>
        <v>16016.71</v>
      </c>
      <c r="I31" s="194">
        <f t="shared" ref="I31:I35" si="0">SUM(D31:H31)</f>
        <v>3332746.8299999996</v>
      </c>
    </row>
    <row r="32" spans="2:10" x14ac:dyDescent="0.35">
      <c r="B32" s="211">
        <v>10</v>
      </c>
      <c r="C32" s="223" t="s">
        <v>4</v>
      </c>
      <c r="D32" s="189">
        <f>'3. CSS'!G27</f>
        <v>991107.23</v>
      </c>
      <c r="E32" s="189">
        <f>'4. PEI'!G22</f>
        <v>9881</v>
      </c>
      <c r="F32" s="189">
        <f>'5. INN'!G23</f>
        <v>92748</v>
      </c>
      <c r="G32" s="189">
        <f>'6. WET'!G21</f>
        <v>0</v>
      </c>
      <c r="H32" s="189">
        <f>'7. CFTN'!G21</f>
        <v>0</v>
      </c>
      <c r="I32" s="194">
        <f t="shared" si="0"/>
        <v>1093736.23</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3547241.3899999997</v>
      </c>
      <c r="E36" s="195">
        <f t="shared" ref="E36:H36" si="1">SUM(E31:E35)</f>
        <v>568740.05000000005</v>
      </c>
      <c r="F36" s="195">
        <f t="shared" si="1"/>
        <v>192911.3</v>
      </c>
      <c r="G36" s="195">
        <f t="shared" si="1"/>
        <v>101573.61</v>
      </c>
      <c r="H36" s="195">
        <f t="shared" si="1"/>
        <v>16016.71</v>
      </c>
      <c r="I36" s="196">
        <f>SUM(D36:H36)</f>
        <v>4426483.0599999996</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11761.95</v>
      </c>
      <c r="E40" s="154"/>
      <c r="F40" s="120"/>
      <c r="H40" s="120"/>
      <c r="I40" s="122"/>
    </row>
    <row r="41" spans="2:9" x14ac:dyDescent="0.35">
      <c r="B41" s="211">
        <v>16</v>
      </c>
      <c r="C41" s="162" t="s">
        <v>19</v>
      </c>
      <c r="D41" s="197">
        <f>'3. CSS'!F16+'4. PEI'!F16+'5. INN'!F20+'6. WET'!F16+'7. CFTN'!F16</f>
        <v>0</v>
      </c>
      <c r="E41" s="121"/>
      <c r="F41" s="120"/>
      <c r="G41" s="120"/>
      <c r="H41" s="120"/>
      <c r="I41" s="122"/>
    </row>
    <row r="42" spans="2:9" x14ac:dyDescent="0.35">
      <c r="B42" s="211">
        <v>17</v>
      </c>
      <c r="C42" s="162" t="s">
        <v>20</v>
      </c>
      <c r="D42" s="198">
        <f>'3. CSS'!F17+'4. PEI'!F17+'5. INN'!F16+'5. INN'!F19+'6. WET'!F17+'7. CFTN'!F17</f>
        <v>593418.56999999995</v>
      </c>
      <c r="E42" s="121"/>
      <c r="F42" s="120"/>
      <c r="G42" s="120"/>
      <c r="H42" s="120"/>
      <c r="I42" s="122"/>
    </row>
    <row r="43" spans="2:9" x14ac:dyDescent="0.35">
      <c r="B43" s="211">
        <v>18</v>
      </c>
      <c r="C43" s="225" t="s">
        <v>243</v>
      </c>
      <c r="D43" s="149">
        <v>0</v>
      </c>
    </row>
    <row r="44" spans="2:9" x14ac:dyDescent="0.35">
      <c r="B44" s="211">
        <v>19</v>
      </c>
      <c r="C44" s="162" t="s">
        <v>244</v>
      </c>
      <c r="D44" s="199">
        <f>'4. PEI'!F18</f>
        <v>0</v>
      </c>
    </row>
    <row r="45" spans="2:9" x14ac:dyDescent="0.35">
      <c r="B45" s="211">
        <v>20</v>
      </c>
      <c r="C45" s="225" t="s">
        <v>245</v>
      </c>
      <c r="D45" s="149">
        <v>0</v>
      </c>
    </row>
    <row r="46" spans="2:9" x14ac:dyDescent="0.35">
      <c r="B46" s="211">
        <v>21</v>
      </c>
      <c r="C46" s="162" t="s">
        <v>249</v>
      </c>
      <c r="D46" s="149">
        <v>69038.45</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19" zoomScale="80" zoomScaleNormal="80" zoomScaleSheetLayoutView="40" zoomScalePageLayoutView="70" workbookViewId="0">
      <selection activeCell="J42" sqref="J42"/>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Calaveras</v>
      </c>
      <c r="E9" s="123"/>
      <c r="F9" s="226" t="s">
        <v>1</v>
      </c>
      <c r="G9" s="227">
        <f>IF(ISBLANK('1. Information'!D9),"",'1. Information'!D9)</f>
        <v>44953</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c r="G15" s="136"/>
      <c r="H15" s="136"/>
      <c r="I15" s="136"/>
      <c r="J15" s="136"/>
      <c r="K15" s="241">
        <f>SUM(F15:J15)</f>
        <v>0</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v>425971.09</v>
      </c>
      <c r="G17" s="136"/>
      <c r="H17" s="136"/>
      <c r="I17" s="136"/>
      <c r="J17" s="136"/>
      <c r="K17" s="241">
        <f t="shared" si="0"/>
        <v>425971.09</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c r="G22" s="246"/>
      <c r="H22" s="246"/>
      <c r="I22" s="246"/>
      <c r="J22" s="246"/>
      <c r="K22" s="241">
        <f t="shared" si="1"/>
        <v>0</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2130163.0699999998</v>
      </c>
      <c r="G25" s="246">
        <f>SUM(H34:H133)</f>
        <v>991107.23</v>
      </c>
      <c r="H25" s="246">
        <f>SUM(I34:I133)</f>
        <v>0</v>
      </c>
      <c r="I25" s="246">
        <f>SUM(J34:J133)</f>
        <v>0</v>
      </c>
      <c r="J25" s="246">
        <f>SUM(K34:K133)</f>
        <v>0</v>
      </c>
      <c r="K25" s="246">
        <f>SUM(F25:J25)</f>
        <v>3121270.3</v>
      </c>
      <c r="L25" s="175"/>
    </row>
    <row r="26" spans="1:12" ht="31" customHeight="1" x14ac:dyDescent="0.35">
      <c r="A26" s="123"/>
      <c r="B26" s="234">
        <v>12</v>
      </c>
      <c r="C26" s="247" t="s">
        <v>190</v>
      </c>
      <c r="D26" s="248"/>
      <c r="E26" s="249"/>
      <c r="F26" s="250">
        <f t="shared" ref="F26" si="2">SUM(F15:F17,F19:F25)</f>
        <v>2556134.1599999997</v>
      </c>
      <c r="G26" s="250">
        <f>SUM(G15:G17,G25)</f>
        <v>991107.23</v>
      </c>
      <c r="H26" s="251">
        <f>SUM(H15:H17,H25)</f>
        <v>0</v>
      </c>
      <c r="I26" s="250">
        <f>SUM(I15:I17,I25)</f>
        <v>0</v>
      </c>
      <c r="J26" s="250">
        <f>SUM(J15:J17,J25)</f>
        <v>0</v>
      </c>
      <c r="K26" s="250">
        <f>SUM(F26:J26)</f>
        <v>3547241.3899999997</v>
      </c>
      <c r="L26" s="175"/>
    </row>
    <row r="27" spans="1:12" ht="31" customHeight="1" x14ac:dyDescent="0.35">
      <c r="A27" s="123"/>
      <c r="B27" s="234">
        <v>13</v>
      </c>
      <c r="C27" s="252" t="s">
        <v>675</v>
      </c>
      <c r="D27" s="252"/>
      <c r="E27" s="252"/>
      <c r="F27" s="250">
        <f>SUM(F15:F17,F19,F20,F25)</f>
        <v>2556134.1599999997</v>
      </c>
      <c r="G27" s="250">
        <f>SUM(G15:G17,G25)</f>
        <v>991107.23</v>
      </c>
      <c r="H27" s="250">
        <f t="shared" ref="H27:J27" si="3">SUM(H15:H17,H25)</f>
        <v>0</v>
      </c>
      <c r="I27" s="250">
        <f t="shared" si="3"/>
        <v>0</v>
      </c>
      <c r="J27" s="250">
        <f t="shared" si="3"/>
        <v>0</v>
      </c>
      <c r="K27" s="250">
        <f>SUM(F27:J27)</f>
        <v>3547241.3899999997</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5</v>
      </c>
      <c r="D34" s="144" t="s">
        <v>789</v>
      </c>
      <c r="E34" s="144"/>
      <c r="F34" s="127" t="s">
        <v>95</v>
      </c>
      <c r="G34" s="126">
        <v>447118.06</v>
      </c>
      <c r="H34" s="126">
        <v>367005.79</v>
      </c>
      <c r="I34" s="126"/>
      <c r="J34" s="129"/>
      <c r="K34" s="126"/>
      <c r="L34" s="246">
        <f>SUM(G34:K34)</f>
        <v>814123.85</v>
      </c>
    </row>
    <row r="35" spans="1:12" ht="31" x14ac:dyDescent="0.35">
      <c r="A35" s="123"/>
      <c r="B35" s="262">
        <v>15</v>
      </c>
      <c r="C35" s="263">
        <f t="shared" si="4"/>
        <v>5</v>
      </c>
      <c r="D35" s="144" t="s">
        <v>790</v>
      </c>
      <c r="E35" s="144"/>
      <c r="F35" s="127" t="s">
        <v>96</v>
      </c>
      <c r="G35" s="126">
        <v>372621.21</v>
      </c>
      <c r="H35" s="126">
        <v>122335.25</v>
      </c>
      <c r="I35" s="126"/>
      <c r="J35" s="129"/>
      <c r="K35" s="126"/>
      <c r="L35" s="246">
        <f t="shared" ref="L35:L98" si="5">SUM(G35:K35)</f>
        <v>494956.46</v>
      </c>
    </row>
    <row r="36" spans="1:12" x14ac:dyDescent="0.35">
      <c r="A36" s="123"/>
      <c r="B36" s="262">
        <v>16</v>
      </c>
      <c r="C36" s="263">
        <f t="shared" si="4"/>
        <v>5</v>
      </c>
      <c r="D36" s="144" t="s">
        <v>791</v>
      </c>
      <c r="E36" s="144"/>
      <c r="F36" s="127" t="s">
        <v>95</v>
      </c>
      <c r="G36" s="126">
        <v>598826.96</v>
      </c>
      <c r="H36" s="126">
        <v>278120.21000000002</v>
      </c>
      <c r="I36" s="126"/>
      <c r="J36" s="129"/>
      <c r="K36" s="126"/>
      <c r="L36" s="246">
        <f t="shared" si="5"/>
        <v>876947.16999999993</v>
      </c>
    </row>
    <row r="37" spans="1:12" ht="31" x14ac:dyDescent="0.35">
      <c r="A37" s="123"/>
      <c r="B37" s="262">
        <v>17</v>
      </c>
      <c r="C37" s="263">
        <f t="shared" si="4"/>
        <v>5</v>
      </c>
      <c r="D37" s="144" t="s">
        <v>792</v>
      </c>
      <c r="E37" s="144"/>
      <c r="F37" s="127" t="s">
        <v>96</v>
      </c>
      <c r="G37" s="126">
        <v>404446.05</v>
      </c>
      <c r="H37" s="126">
        <v>110623.98</v>
      </c>
      <c r="I37" s="126"/>
      <c r="J37" s="129"/>
      <c r="K37" s="126"/>
      <c r="L37" s="246">
        <f t="shared" si="5"/>
        <v>515070.02999999997</v>
      </c>
    </row>
    <row r="38" spans="1:12" x14ac:dyDescent="0.35">
      <c r="A38" s="123"/>
      <c r="B38" s="262">
        <v>18</v>
      </c>
      <c r="C38" s="263">
        <f t="shared" si="4"/>
        <v>5</v>
      </c>
      <c r="D38" s="144" t="s">
        <v>793</v>
      </c>
      <c r="E38" s="144"/>
      <c r="F38" s="127" t="s">
        <v>95</v>
      </c>
      <c r="G38" s="126">
        <v>30879.24</v>
      </c>
      <c r="H38" s="126">
        <v>55037</v>
      </c>
      <c r="I38" s="126"/>
      <c r="J38" s="129"/>
      <c r="K38" s="126"/>
      <c r="L38" s="246">
        <f t="shared" si="5"/>
        <v>85916.24</v>
      </c>
    </row>
    <row r="39" spans="1:12" x14ac:dyDescent="0.35">
      <c r="A39" s="123"/>
      <c r="B39" s="262">
        <v>19</v>
      </c>
      <c r="C39" s="263">
        <f t="shared" si="4"/>
        <v>5</v>
      </c>
      <c r="D39" s="144" t="s">
        <v>794</v>
      </c>
      <c r="E39" s="144"/>
      <c r="F39" s="127" t="s">
        <v>96</v>
      </c>
      <c r="G39" s="126">
        <v>166961.1</v>
      </c>
      <c r="H39" s="126">
        <v>57985</v>
      </c>
      <c r="I39" s="126"/>
      <c r="J39" s="129"/>
      <c r="K39" s="126"/>
      <c r="L39" s="246">
        <f t="shared" si="5"/>
        <v>224946.1</v>
      </c>
    </row>
    <row r="40" spans="1:12" x14ac:dyDescent="0.35">
      <c r="A40" s="123"/>
      <c r="B40" s="262">
        <v>20</v>
      </c>
      <c r="C40" s="263">
        <f t="shared" si="4"/>
        <v>5</v>
      </c>
      <c r="D40" s="144" t="s">
        <v>795</v>
      </c>
      <c r="E40" s="144"/>
      <c r="F40" s="127" t="s">
        <v>95</v>
      </c>
      <c r="G40" s="126">
        <v>48740.69</v>
      </c>
      <c r="H40" s="126"/>
      <c r="I40" s="126"/>
      <c r="J40" s="129"/>
      <c r="K40" s="126"/>
      <c r="L40" s="246">
        <f t="shared" si="5"/>
        <v>48740.69</v>
      </c>
    </row>
    <row r="41" spans="1:12" x14ac:dyDescent="0.35">
      <c r="A41" s="123"/>
      <c r="B41" s="262">
        <v>21</v>
      </c>
      <c r="C41" s="263">
        <f t="shared" si="4"/>
        <v>5</v>
      </c>
      <c r="D41" s="144" t="s">
        <v>795</v>
      </c>
      <c r="E41" s="144"/>
      <c r="F41" s="127" t="s">
        <v>96</v>
      </c>
      <c r="G41" s="126">
        <v>48740.69</v>
      </c>
      <c r="H41" s="126"/>
      <c r="I41" s="126"/>
      <c r="J41" s="129"/>
      <c r="K41" s="126"/>
      <c r="L41" s="246">
        <f t="shared" si="5"/>
        <v>48740.69</v>
      </c>
    </row>
    <row r="42" spans="1:12" ht="31" x14ac:dyDescent="0.35">
      <c r="A42" s="123"/>
      <c r="B42" s="262">
        <v>22</v>
      </c>
      <c r="C42" s="263">
        <f t="shared" si="4"/>
        <v>5</v>
      </c>
      <c r="D42" s="144" t="s">
        <v>796</v>
      </c>
      <c r="E42" s="144"/>
      <c r="F42" s="127" t="s">
        <v>96</v>
      </c>
      <c r="G42" s="126">
        <v>11829.07</v>
      </c>
      <c r="H42" s="126"/>
      <c r="I42" s="126"/>
      <c r="J42" s="129"/>
      <c r="K42" s="126"/>
      <c r="L42" s="246">
        <f t="shared" si="5"/>
        <v>11829.07</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64" zoomScaleNormal="100" workbookViewId="0">
      <selection activeCell="A3" sqref="A3"/>
    </sheetView>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31" zoomScale="80" zoomScaleNormal="80" zoomScaleSheetLayoutView="40" zoomScalePageLayoutView="80" workbookViewId="0">
      <selection activeCell="L46" sqref="L46"/>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Calaveras</v>
      </c>
      <c r="E9" s="27" t="str">
        <f>IF(ISBLANK('1. Information'!D11),"",'1. Information'!D11)</f>
        <v>Calaveras</v>
      </c>
      <c r="F9" s="226" t="s">
        <v>1</v>
      </c>
      <c r="G9" s="264">
        <f>IF(ISBLANK('1. Information'!D9),"",'1. Information'!D9)</f>
        <v>44953</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119078.26</v>
      </c>
      <c r="G17" s="136">
        <v>9881</v>
      </c>
      <c r="H17" s="136"/>
      <c r="I17" s="136"/>
      <c r="J17" s="136"/>
      <c r="K17" s="241">
        <f t="shared" si="0"/>
        <v>128959.26</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439780.79000000004</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439780.79000000004</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558859.05000000005</v>
      </c>
      <c r="G22" s="279">
        <f t="shared" ref="G22:J22" si="2">SUM(G15:G17,G20:G21)</f>
        <v>9881</v>
      </c>
      <c r="H22" s="279">
        <f t="shared" si="2"/>
        <v>0</v>
      </c>
      <c r="I22" s="279">
        <f t="shared" si="2"/>
        <v>0</v>
      </c>
      <c r="J22" s="279">
        <f t="shared" si="2"/>
        <v>0</v>
      </c>
      <c r="K22" s="279">
        <f t="shared" si="0"/>
        <v>568740.05000000005</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0.51098600174766773</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5</v>
      </c>
      <c r="D34" s="144" t="s">
        <v>797</v>
      </c>
      <c r="E34" s="144"/>
      <c r="F34" s="147" t="s">
        <v>125</v>
      </c>
      <c r="G34" s="148" t="s">
        <v>121</v>
      </c>
      <c r="H34" s="147"/>
      <c r="I34" s="36">
        <v>1</v>
      </c>
      <c r="J34" s="36">
        <v>1</v>
      </c>
      <c r="K34" s="302">
        <f>IF(OR(G34="Combined Summary",F34="Standalone"),(SUMPRODUCT(--(D$34:D$133=D34),I$34:I$133,J$34:J$133)),"")</f>
        <v>1</v>
      </c>
      <c r="L34" s="126">
        <v>143292.35</v>
      </c>
      <c r="M34" s="133"/>
      <c r="N34" s="30"/>
      <c r="O34" s="30"/>
      <c r="P34" s="30"/>
      <c r="Q34" s="303">
        <f>SUM(L34:P34)</f>
        <v>143292.35</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5</v>
      </c>
      <c r="D35" s="144" t="s">
        <v>798</v>
      </c>
      <c r="E35" s="144"/>
      <c r="F35" s="147" t="s">
        <v>125</v>
      </c>
      <c r="G35" s="148" t="s">
        <v>121</v>
      </c>
      <c r="H35" s="147"/>
      <c r="I35" s="36">
        <v>1</v>
      </c>
      <c r="J35" s="36">
        <v>0</v>
      </c>
      <c r="K35" s="302">
        <f t="shared" ref="K35:K98" si="4">IF(OR(G35="Combined Summary",F35="Standalone"),(SUMPRODUCT(--(D$34:D$133=D35),I$34:I$133,J$34:J$133)),"")</f>
        <v>0</v>
      </c>
      <c r="L35" s="126">
        <v>23096.26</v>
      </c>
      <c r="M35" s="133"/>
      <c r="N35" s="30"/>
      <c r="O35" s="30"/>
      <c r="P35" s="30"/>
      <c r="Q35" s="303">
        <f t="shared" ref="Q35:Q98" si="5">SUM(L35:P35)</f>
        <v>23096.26</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5</v>
      </c>
      <c r="D36" s="144" t="s">
        <v>799</v>
      </c>
      <c r="E36" s="144"/>
      <c r="F36" s="147" t="s">
        <v>125</v>
      </c>
      <c r="G36" s="148" t="s">
        <v>121</v>
      </c>
      <c r="H36" s="33"/>
      <c r="I36" s="36">
        <v>1</v>
      </c>
      <c r="J36" s="36">
        <v>0.5</v>
      </c>
      <c r="K36" s="302">
        <f t="shared" si="4"/>
        <v>0.5</v>
      </c>
      <c r="L36" s="126">
        <v>18173.509999999998</v>
      </c>
      <c r="M36" s="133"/>
      <c r="N36" s="30"/>
      <c r="O36" s="30"/>
      <c r="P36" s="30"/>
      <c r="Q36" s="303">
        <f t="shared" si="5"/>
        <v>18173.509999999998</v>
      </c>
      <c r="R36" s="178">
        <f t="shared" si="6"/>
        <v>1</v>
      </c>
      <c r="S36" s="180" t="str">
        <f t="shared" si="7"/>
        <v/>
      </c>
      <c r="AL36" s="27"/>
      <c r="AM36" s="27"/>
      <c r="AN36" s="27"/>
    </row>
    <row r="37" spans="2:40" x14ac:dyDescent="0.35">
      <c r="B37" s="300">
        <v>13</v>
      </c>
      <c r="C37" s="301">
        <f t="shared" si="3"/>
        <v>5</v>
      </c>
      <c r="D37" s="144" t="s">
        <v>800</v>
      </c>
      <c r="E37" s="144"/>
      <c r="F37" s="147" t="s">
        <v>125</v>
      </c>
      <c r="G37" s="148" t="s">
        <v>122</v>
      </c>
      <c r="H37" s="33"/>
      <c r="I37" s="36">
        <v>1</v>
      </c>
      <c r="J37" s="36">
        <v>1</v>
      </c>
      <c r="K37" s="302">
        <f t="shared" si="4"/>
        <v>1</v>
      </c>
      <c r="L37" s="126">
        <v>49999.99</v>
      </c>
      <c r="M37" s="133"/>
      <c r="N37" s="30"/>
      <c r="O37" s="30"/>
      <c r="P37" s="30"/>
      <c r="Q37" s="303">
        <f t="shared" si="5"/>
        <v>49999.99</v>
      </c>
      <c r="R37" s="178">
        <f t="shared" si="6"/>
        <v>1</v>
      </c>
      <c r="S37" s="180" t="str">
        <f t="shared" si="7"/>
        <v/>
      </c>
      <c r="AL37" s="27"/>
      <c r="AM37" s="27"/>
      <c r="AN37" s="27"/>
    </row>
    <row r="38" spans="2:40" x14ac:dyDescent="0.35">
      <c r="B38" s="300">
        <v>14</v>
      </c>
      <c r="C38" s="301">
        <f t="shared" si="3"/>
        <v>5</v>
      </c>
      <c r="D38" s="144" t="s">
        <v>801</v>
      </c>
      <c r="E38" s="144"/>
      <c r="F38" s="147" t="s">
        <v>125</v>
      </c>
      <c r="G38" s="148" t="s">
        <v>121</v>
      </c>
      <c r="H38" s="33"/>
      <c r="I38" s="36">
        <v>1</v>
      </c>
      <c r="J38" s="36">
        <v>1</v>
      </c>
      <c r="K38" s="302">
        <f t="shared" si="4"/>
        <v>1</v>
      </c>
      <c r="L38" s="126">
        <v>20000</v>
      </c>
      <c r="M38" s="133"/>
      <c r="N38" s="30"/>
      <c r="O38" s="30"/>
      <c r="P38" s="30"/>
      <c r="Q38" s="303">
        <f t="shared" si="5"/>
        <v>20000</v>
      </c>
      <c r="R38" s="178">
        <f t="shared" si="6"/>
        <v>1</v>
      </c>
      <c r="S38" s="180" t="str">
        <f t="shared" si="7"/>
        <v/>
      </c>
      <c r="AL38" s="27"/>
      <c r="AM38" s="27"/>
      <c r="AN38" s="27"/>
    </row>
    <row r="39" spans="2:40" x14ac:dyDescent="0.35">
      <c r="B39" s="300">
        <v>15</v>
      </c>
      <c r="C39" s="301">
        <f t="shared" si="3"/>
        <v>5</v>
      </c>
      <c r="D39" s="144" t="s">
        <v>802</v>
      </c>
      <c r="E39" s="144"/>
      <c r="F39" s="147" t="s">
        <v>125</v>
      </c>
      <c r="G39" s="148" t="s">
        <v>121</v>
      </c>
      <c r="H39" s="33"/>
      <c r="I39" s="36">
        <v>1</v>
      </c>
      <c r="J39" s="36">
        <v>1</v>
      </c>
      <c r="K39" s="302">
        <f t="shared" si="4"/>
        <v>1</v>
      </c>
      <c r="L39" s="126">
        <v>27660.51</v>
      </c>
      <c r="M39" s="133"/>
      <c r="N39" s="30"/>
      <c r="O39" s="30"/>
      <c r="P39" s="30"/>
      <c r="Q39" s="303">
        <f t="shared" si="5"/>
        <v>27660.51</v>
      </c>
      <c r="R39" s="178">
        <f t="shared" si="6"/>
        <v>1</v>
      </c>
      <c r="S39" s="180" t="str">
        <f t="shared" si="7"/>
        <v/>
      </c>
      <c r="AL39" s="27"/>
      <c r="AM39" s="27"/>
      <c r="AN39" s="27"/>
    </row>
    <row r="40" spans="2:40" x14ac:dyDescent="0.35">
      <c r="B40" s="300">
        <v>16</v>
      </c>
      <c r="C40" s="301">
        <f t="shared" si="3"/>
        <v>5</v>
      </c>
      <c r="D40" s="144" t="s">
        <v>803</v>
      </c>
      <c r="E40" s="144"/>
      <c r="F40" s="147" t="s">
        <v>125</v>
      </c>
      <c r="G40" s="148" t="s">
        <v>121</v>
      </c>
      <c r="H40" s="33"/>
      <c r="I40" s="36">
        <v>1</v>
      </c>
      <c r="J40" s="36">
        <v>1</v>
      </c>
      <c r="K40" s="302">
        <f t="shared" si="4"/>
        <v>1</v>
      </c>
      <c r="L40" s="126">
        <v>13822.58</v>
      </c>
      <c r="M40" s="133"/>
      <c r="N40" s="30"/>
      <c r="O40" s="30"/>
      <c r="P40" s="30"/>
      <c r="Q40" s="303">
        <f t="shared" si="5"/>
        <v>13822.58</v>
      </c>
      <c r="R40" s="178">
        <f t="shared" si="6"/>
        <v>1</v>
      </c>
      <c r="S40" s="180" t="str">
        <f t="shared" si="7"/>
        <v/>
      </c>
      <c r="AL40" s="27"/>
      <c r="AM40" s="27"/>
      <c r="AN40" s="27"/>
    </row>
    <row r="41" spans="2:40" x14ac:dyDescent="0.35">
      <c r="B41" s="300">
        <v>17</v>
      </c>
      <c r="C41" s="301">
        <f t="shared" si="3"/>
        <v>5</v>
      </c>
      <c r="D41" s="144" t="s">
        <v>804</v>
      </c>
      <c r="E41" s="144"/>
      <c r="F41" s="147" t="s">
        <v>125</v>
      </c>
      <c r="G41" s="148" t="s">
        <v>122</v>
      </c>
      <c r="H41" s="33"/>
      <c r="I41" s="36">
        <v>1</v>
      </c>
      <c r="J41" s="36">
        <v>0.15</v>
      </c>
      <c r="K41" s="302">
        <f t="shared" si="4"/>
        <v>0.15</v>
      </c>
      <c r="L41" s="126">
        <v>24803.51</v>
      </c>
      <c r="M41" s="133"/>
      <c r="N41" s="30"/>
      <c r="O41" s="30"/>
      <c r="P41" s="30"/>
      <c r="Q41" s="303">
        <f t="shared" si="5"/>
        <v>24803.51</v>
      </c>
      <c r="R41" s="178">
        <f t="shared" si="6"/>
        <v>1</v>
      </c>
      <c r="S41" s="180" t="str">
        <f t="shared" si="7"/>
        <v/>
      </c>
      <c r="AL41" s="27"/>
      <c r="AM41" s="27"/>
      <c r="AN41" s="27"/>
    </row>
    <row r="42" spans="2:40" x14ac:dyDescent="0.35">
      <c r="B42" s="300">
        <v>18</v>
      </c>
      <c r="C42" s="301">
        <f t="shared" si="3"/>
        <v>5</v>
      </c>
      <c r="D42" s="144" t="s">
        <v>805</v>
      </c>
      <c r="E42" s="144"/>
      <c r="F42" s="147" t="s">
        <v>125</v>
      </c>
      <c r="G42" s="148" t="s">
        <v>121</v>
      </c>
      <c r="H42" s="33"/>
      <c r="I42" s="36">
        <v>1</v>
      </c>
      <c r="J42" s="36">
        <v>0</v>
      </c>
      <c r="K42" s="302">
        <f t="shared" si="4"/>
        <v>0</v>
      </c>
      <c r="L42" s="126">
        <v>69038.45</v>
      </c>
      <c r="M42" s="133"/>
      <c r="N42" s="30"/>
      <c r="O42" s="30"/>
      <c r="P42" s="30"/>
      <c r="Q42" s="303">
        <f t="shared" si="5"/>
        <v>69038.45</v>
      </c>
      <c r="R42" s="178">
        <f t="shared" si="6"/>
        <v>1</v>
      </c>
      <c r="S42" s="180" t="str">
        <f t="shared" si="7"/>
        <v/>
      </c>
      <c r="AL42" s="27"/>
      <c r="AM42" s="27"/>
      <c r="AN42" s="27"/>
    </row>
    <row r="43" spans="2:40" ht="31" x14ac:dyDescent="0.35">
      <c r="B43" s="300">
        <v>19</v>
      </c>
      <c r="C43" s="301">
        <f t="shared" si="3"/>
        <v>5</v>
      </c>
      <c r="D43" s="144" t="s">
        <v>806</v>
      </c>
      <c r="E43" s="144"/>
      <c r="F43" s="147" t="s">
        <v>125</v>
      </c>
      <c r="G43" s="148" t="s">
        <v>128</v>
      </c>
      <c r="H43" s="33"/>
      <c r="I43" s="36">
        <v>1</v>
      </c>
      <c r="J43" s="36">
        <v>0</v>
      </c>
      <c r="K43" s="302">
        <f t="shared" si="4"/>
        <v>0</v>
      </c>
      <c r="L43" s="126">
        <v>1013.84</v>
      </c>
      <c r="M43" s="133"/>
      <c r="N43" s="30"/>
      <c r="O43" s="30"/>
      <c r="P43" s="30"/>
      <c r="Q43" s="303">
        <f t="shared" si="5"/>
        <v>1013.84</v>
      </c>
      <c r="R43" s="178">
        <f t="shared" si="6"/>
        <v>1</v>
      </c>
      <c r="S43" s="180" t="str">
        <f t="shared" si="7"/>
        <v/>
      </c>
      <c r="AL43" s="27"/>
      <c r="AM43" s="27"/>
      <c r="AN43" s="27"/>
    </row>
    <row r="44" spans="2:40" x14ac:dyDescent="0.35">
      <c r="B44" s="300">
        <v>20</v>
      </c>
      <c r="C44" s="301">
        <f t="shared" si="3"/>
        <v>5</v>
      </c>
      <c r="D44" s="144" t="s">
        <v>807</v>
      </c>
      <c r="E44" s="144"/>
      <c r="F44" s="147" t="s">
        <v>125</v>
      </c>
      <c r="G44" s="148" t="s">
        <v>128</v>
      </c>
      <c r="H44" s="33"/>
      <c r="I44" s="36">
        <v>1</v>
      </c>
      <c r="J44" s="36">
        <v>0</v>
      </c>
      <c r="K44" s="302">
        <f t="shared" si="4"/>
        <v>0</v>
      </c>
      <c r="L44" s="126">
        <v>28593.35</v>
      </c>
      <c r="M44" s="133"/>
      <c r="N44" s="30"/>
      <c r="O44" s="30"/>
      <c r="P44" s="30"/>
      <c r="Q44" s="303">
        <f t="shared" si="5"/>
        <v>28593.35</v>
      </c>
      <c r="R44" s="178">
        <f t="shared" si="6"/>
        <v>1</v>
      </c>
      <c r="S44" s="180" t="str">
        <f t="shared" si="7"/>
        <v/>
      </c>
      <c r="AL44" s="27"/>
      <c r="AM44" s="27"/>
      <c r="AN44" s="27"/>
    </row>
    <row r="45" spans="2:40" ht="31" x14ac:dyDescent="0.35">
      <c r="B45" s="300">
        <v>21</v>
      </c>
      <c r="C45" s="301">
        <f t="shared" si="3"/>
        <v>5</v>
      </c>
      <c r="D45" s="144" t="s">
        <v>808</v>
      </c>
      <c r="E45" s="144"/>
      <c r="F45" s="147" t="s">
        <v>125</v>
      </c>
      <c r="G45" s="148" t="s">
        <v>128</v>
      </c>
      <c r="H45" s="33"/>
      <c r="I45" s="36">
        <v>1</v>
      </c>
      <c r="J45" s="36">
        <v>1</v>
      </c>
      <c r="K45" s="302">
        <f t="shared" si="4"/>
        <v>1</v>
      </c>
      <c r="L45" s="126">
        <v>17986.439999999999</v>
      </c>
      <c r="M45" s="133"/>
      <c r="N45" s="30"/>
      <c r="O45" s="30"/>
      <c r="P45" s="30"/>
      <c r="Q45" s="303">
        <f t="shared" si="5"/>
        <v>17986.439999999999</v>
      </c>
      <c r="R45" s="178">
        <f t="shared" si="6"/>
        <v>1</v>
      </c>
      <c r="S45" s="180" t="str">
        <f t="shared" si="7"/>
        <v/>
      </c>
      <c r="AL45" s="27"/>
      <c r="AM45" s="27"/>
      <c r="AN45" s="27"/>
    </row>
    <row r="46" spans="2:40" ht="31" x14ac:dyDescent="0.35">
      <c r="B46" s="300">
        <v>22</v>
      </c>
      <c r="C46" s="301">
        <f t="shared" si="3"/>
        <v>5</v>
      </c>
      <c r="D46" s="144" t="s">
        <v>809</v>
      </c>
      <c r="E46" s="144"/>
      <c r="F46" s="147" t="s">
        <v>125</v>
      </c>
      <c r="G46" s="148" t="s">
        <v>129</v>
      </c>
      <c r="H46" s="33"/>
      <c r="I46" s="36">
        <v>1</v>
      </c>
      <c r="J46" s="36">
        <v>0</v>
      </c>
      <c r="K46" s="302">
        <f t="shared" si="4"/>
        <v>0</v>
      </c>
      <c r="L46" s="126">
        <v>2300</v>
      </c>
      <c r="M46" s="133"/>
      <c r="N46" s="30"/>
      <c r="O46" s="30"/>
      <c r="P46" s="30"/>
      <c r="Q46" s="303">
        <f t="shared" si="5"/>
        <v>2300</v>
      </c>
      <c r="R46" s="178">
        <f t="shared" si="6"/>
        <v>1</v>
      </c>
      <c r="S46" s="180" t="str">
        <f t="shared" si="7"/>
        <v/>
      </c>
      <c r="AL46" s="27"/>
      <c r="AM46" s="27"/>
      <c r="AN46" s="27"/>
    </row>
    <row r="47" spans="2:40" x14ac:dyDescent="0.3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3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3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31" workbookViewId="0">
      <selection activeCell="A4" sqref="A4"/>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DHCSDOC-1797567310-6298</_dlc_DocId>
    <_dlc_DocIdUrl xmlns="69bc34b3-1921-46c7-8c7a-d18363374b4b">
      <Url>http://dhcsgovstaging:88/_layouts/15/DocIdRedir.aspx?ID=DHCSDOC-1797567310-6298</Url>
      <Description>DHCSDOC-1797567310-6298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DBCF6-B612-42C5-8883-FF940D534397}"/>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Calaveras-FY-21-22</dc:title>
  <dc:creator>Donna Ures</dc:creator>
  <cp:keywords/>
  <cp:lastModifiedBy>Johnson, Barbara@DHCS</cp:lastModifiedBy>
  <cp:lastPrinted>2023-01-27T18:13:05Z</cp:lastPrinted>
  <dcterms:created xsi:type="dcterms:W3CDTF">2017-07-05T19:48:18Z</dcterms:created>
  <dcterms:modified xsi:type="dcterms:W3CDTF">2023-01-27T23:59:12Z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7db5da2b-d200-45ca-98f3-f5f4e00bd9ec</vt:lpwstr>
  </property>
  <property fmtid="{D5CDD505-2E9C-101B-9397-08002B2CF9AE}" pid="4" name="Remediated">
    <vt:bool>false</vt:bool>
  </property>
  <property fmtid="{D5CDD505-2E9C-101B-9397-08002B2CF9AE}" pid="5" name="Division">
    <vt:lpwstr>11;#Community Services|c23dee46-a4de-4c29-8bbc-79830d9e7d7c</vt:lpwstr>
  </property>
</Properties>
</file>