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Amador\21-22\"/>
    </mc:Choice>
  </mc:AlternateContent>
  <xr:revisionPtr revIDLastSave="0" documentId="8_{B974956B-9AC5-4482-BEB7-DE1B2A6BF8FB}" xr6:coauthVersionLast="47" xr6:coauthVersionMax="47" xr10:uidLastSave="{00000000-0000-0000-0000-000000000000}"/>
  <bookViews>
    <workbookView xWindow="-110" yWindow="-110" windowWidth="19420" windowHeight="10420" tabRatio="584" firstSheet="3" activeTab="5"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4"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5" i="5" l="1"/>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C35" i="5" l="1"/>
  <c r="C34" i="5"/>
  <c r="C36" i="5"/>
  <c r="C37" i="5"/>
  <c r="C38" i="5"/>
  <c r="C39" i="5"/>
  <c r="C40" i="5"/>
  <c r="C41" i="5"/>
  <c r="C42" i="5"/>
  <c r="C43" i="5"/>
  <c r="C44" i="5"/>
  <c r="C28" i="8"/>
  <c r="C27" i="8"/>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<sst xmlns="http://schemas.openxmlformats.org/spreadsheetml/2006/main" count="1473" uniqueCount="811">
  <si>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</si>
  <si>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</si>
  <si>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</si>
  <si>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</si>
  <si>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</si>
  <si>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</si>
  <si>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</si>
  <si>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</si>
  <si>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</si>
  <si>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</si>
  <si>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</si>
  <si>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</si>
  <si>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</si>
  <si>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</si>
  <si>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</si>
  <si>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</si>
  <si>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</si>
  <si>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</si>
  <si>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</si>
  <si>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</si>
  <si>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</si>
  <si>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</si>
  <si>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</si>
  <si>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</si>
  <si>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</si>
  <si>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</si>
  <si>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</si>
  <si>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</si>
  <si>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</si>
  <si>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</si>
  <si>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</si>
  <si>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</si>
  <si>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</si>
  <si>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</si>
  <si>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</si>
  <si>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</si>
  <si>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</si>
  <si>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</si>
  <si>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</si>
  <si>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</si>
  <si>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</si>
  <si>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</si>
  <si>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</si>
  <si>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</si>
  <si>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</si>
  <si>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</si>
  <si>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</si>
  <si>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</si>
  <si>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</si>
  <si>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</si>
  <si>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</si>
  <si>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</si>
  <si>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</si>
  <si>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</si>
  <si>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</si>
  <si>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</si>
  <si>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</si>
  <si>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</si>
  <si>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</si>
  <si>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</si>
  <si>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</si>
  <si>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</si>
  <si>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</si>
  <si>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</si>
  <si>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</si>
  <si>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</si>
  <si>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</si>
  <si>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</si>
  <si>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</si>
  <si>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</si>
  <si>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</si>
  <si>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</si>
  <si>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</si>
  <si>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</si>
  <si>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</si>
  <si>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</si>
  <si>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</si>
  <si>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</si>
  <si>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</si>
  <si>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</si>
  <si>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</si>
  <si>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</si>
  <si>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</si>
  <si>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</si>
  <si>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</si>
  <si>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</si>
  <si>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</si>
  <si>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</si>
  <si>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</si>
  <si>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</si>
  <si>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</si>
  <si>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</si>
  <si>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</si>
  <si>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</si>
  <si>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</si>
  <si>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</si>
  <si>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</si>
  <si>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</si>
  <si>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</si>
  <si>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</si>
  <si>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</si>
  <si>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</si>
  <si>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</si>
  <si>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</si>
  <si>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</si>
  <si>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</si>
  <si>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</si>
  <si>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</si>
  <si>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</si>
  <si>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</si>
  <si>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</si>
  <si>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</si>
  <si>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</si>
  <si>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</si>
  <si>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</si>
  <si>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</si>
  <si>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</si>
  <si>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</si>
  <si>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</si>
  <si>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</si>
  <si>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</si>
  <si>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</si>
  <si>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</si>
  <si>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</si>
  <si>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</si>
  <si>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</si>
  <si>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</si>
  <si>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</si>
  <si>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</si>
  <si>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</si>
  <si>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</si>
  <si>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</si>
  <si>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</si>
  <si>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</si>
  <si>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</si>
  <si>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</si>
  <si>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</si>
  <si>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</si>
  <si>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</si>
  <si>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</si>
  <si>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</si>
  <si>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</si>
  <si>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</si>
  <si>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</si>
  <si>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</si>
  <si>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</si>
  <si>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</si>
  <si>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</si>
  <si>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</si>
  <si>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</si>
  <si>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</si>
  <si>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</si>
  <si>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</si>
  <si>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</si>
  <si>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</si>
  <si>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</si>
  <si>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</si>
  <si>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</si>
  <si>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</si>
  <si>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</si>
  <si>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</si>
  <si>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</si>
  <si>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</si>
  <si>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</si>
  <si>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</si>
  <si>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</si>
  <si>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</si>
  <si>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</si>
  <si>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</si>
  <si>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</si>
  <si>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</si>
  <si>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</si>
  <si>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</si>
  <si>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</si>
  <si>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</si>
  <si>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</si>
  <si>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</si>
  <si>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</si>
  <si>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</si>
  <si>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</si>
  <si>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</si>
  <si>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</si>
  <si>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</si>
  <si>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</si>
  <si>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</si>
  <si>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</si>
  <si>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</si>
  <si>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</si>
  <si>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</si>
  <si>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</si>
  <si>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</si>
  <si>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</si>
  <si>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</si>
  <si>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</si>
  <si>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</si>
  <si>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</si>
  <si>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</si>
  <si>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</si>
  <si>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</si>
  <si>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</si>
  <si>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</si>
  <si>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</si>
  <si>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</si>
  <si>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</si>
  <si>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</si>
  <si>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</si>
  <si>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</si>
  <si>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</si>
  <si>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</si>
  <si>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</si>
  <si>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</si>
  <si>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</si>
  <si>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</si>
  <si>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</si>
  <si>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</si>
  <si>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</si>
  <si>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</si>
  <si>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</si>
  <si>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</si>
  <si>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</si>
  <si>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</si>
  <si>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</si>
  <si>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</si>
  <si>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</si>
  <si>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</si>
  <si>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</si>
  <si>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</si>
  <si>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</si>
  <si>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</si>
  <si>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</si>
  <si>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</si>
  <si>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</si>
  <si>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</si>
  <si>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</si>
  <si>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</si>
  <si>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</si>
  <si>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</si>
  <si>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</si>
  <si>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</si>
  <si>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</si>
  <si>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</si>
  <si>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</si>
  <si>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</si>
  <si>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</si>
  <si>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</si>
  <si>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</si>
  <si>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</si>
  <si>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</si>
  <si>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</si>
  <si>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</si>
  <si>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</si>
  <si>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</si>
  <si>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</si>
  <si>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</si>
  <si>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</si>
  <si>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</si>
  <si>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</si>
  <si>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</si>
  <si>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</si>
  <si>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</si>
  <si>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</si>
  <si>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</si>
  <si>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</si>
  <si>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</si>
  <si>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</si>
  <si>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</si>
  <si>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</si>
  <si>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</si>
  <si>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</si>
  <si>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</si>
  <si>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</si>
  <si>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</si>
  <si>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</si>
  <si>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</si>
  <si>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</si>
  <si>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</si>
  <si>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</si>
  <si>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</si>
  <si>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</si>
  <si>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</si>
  <si>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</si>
  <si>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</si>
  <si>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</si>
  <si>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</si>
  <si>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</si>
  <si>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</si>
  <si>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</si>
  <si>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</si>
  <si>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</si>
  <si>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</si>
  <si>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</si>
  <si>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</si>
  <si>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</si>
  <si>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</si>
  <si>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</si>
  <si>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</si>
  <si>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</si>
  <si>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</si>
  <si>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</si>
  <si>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</si>
  <si>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</si>
  <si>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</si>
  <si>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</si>
  <si>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</si>
  <si>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</si>
  <si>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</si>
  <si>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</si>
  <si>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</si>
  <si>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</si>
  <si>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</si>
  <si>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</si>
  <si>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</si>
  <si>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</si>
  <si>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</si>
  <si>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</si>
  <si>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</si>
  <si>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</si>
  <si>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</si>
  <si>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</si>
  <si>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</si>
  <si>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</si>
  <si>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</si>
  <si>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</si>
  <si>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</si>
  <si>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</si>
  <si>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</si>
  <si>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</si>
  <si>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</si>
  <si>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</si>
  <si>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</si>
  <si>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</si>
  <si>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</si>
  <si>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</si>
  <si>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</si>
  <si>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</si>
  <si>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</si>
  <si>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</si>
  <si>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</si>
  <si>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</si>
  <si>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</si>
  <si>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</si>
  <si>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</si>
  <si>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</si>
  <si>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</si>
  <si>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</si>
  <si>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</si>
  <si>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</si>
  <si>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</si>
  <si>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</si>
  <si>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</si>
  <si>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</si>
  <si>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</si>
  <si>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</si>
  <si>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</si>
  <si>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</si>
  <si>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</si>
  <si>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</si>
  <si>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</si>
  <si>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</si>
  <si>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</si>
  <si>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</si>
  <si>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</si>
  <si>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</si>
  <si>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</si>
  <si>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</si>
  <si>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</si>
  <si>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</si>
  <si>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</si>
  <si>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</si>
  <si>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</si>
  <si>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</si>
  <si>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</si>
  <si>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</si>
  <si>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</si>
  <si>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</si>
  <si>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</si>
  <si>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</si>
  <si>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</si>
  <si>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</si>
  <si>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</si>
  <si>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</si>
  <si>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</si>
  <si>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</si>
  <si>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</si>
  <si>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</si>
  <si>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</si>
  <si>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</si>
  <si>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</si>
  <si>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</si>
  <si>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</si>
  <si>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</si>
  <si>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</si>
  <si>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</si>
  <si>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</si>
  <si>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</si>
  <si>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</si>
  <si>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</si>
  <si>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</si>
  <si>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</si>
  <si>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</si>
  <si>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</si>
  <si>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</si>
  <si>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</si>
  <si>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</si>
  <si>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</si>
  <si>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</si>
  <si>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</si>
  <si>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</si>
  <si>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</si>
  <si>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</si>
  <si>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</si>
  <si>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</si>
  <si>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</si>
  <si>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</si>
  <si>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</si>
  <si>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</si>
  <si>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</si>
  <si>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</si>
  <si>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</si>
  <si>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</si>
  <si>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</si>
  <si>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</si>
  <si>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</si>
  <si>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</si>
  <si>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</si>
  <si>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</si>
  <si>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</si>
  <si>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</si>
  <si>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</si>
  <si>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</si>
  <si>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</si>
  <si>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</si>
  <si>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</si>
  <si>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</si>
  <si>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</si>
  <si>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</si>
  <si>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</si>
  <si>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</si>
  <si>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</si>
  <si>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</si>
  <si>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</si>
  <si>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</si>
  <si>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</si>
  <si>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</si>
  <si>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</si>
  <si>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</si>
  <si>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</si>
  <si>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</si>
  <si>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</si>
  <si>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</si>
  <si>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</si>
  <si>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</si>
  <si>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</si>
  <si>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</si>
  <si>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</si>
  <si>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</si>
  <si>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</si>
  <si>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</si>
  <si>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</si>
  <si>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</si>
  <si>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</si>
  <si>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</si>
  <si>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</si>
  <si>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</si>
  <si>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</si>
  <si>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</si>
  <si>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</si>
  <si>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</si>
  <si>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</si>
  <si>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</si>
  <si>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</si>
  <si>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</si>
  <si>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</si>
  <si>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</si>
  <si>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</si>
  <si>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</si>
  <si>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</si>
  <si>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</si>
  <si>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</si>
  <si>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</si>
  <si>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</si>
  <si>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</si>
  <si>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</si>
  <si>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</si>
  <si>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</si>
  <si>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</si>
  <si>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</si>
  <si>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</si>
  <si>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</si>
  <si>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</si>
  <si>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</si>
  <si>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</si>
  <si>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</si>
  <si>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</si>
  <si>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</si>
  <si>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</si>
  <si>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</si>
  <si>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</si>
  <si>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</si>
  <si>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</si>
  <si>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</si>
  <si>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</si>
  <si>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</si>
  <si>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</si>
  <si>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</si>
  <si>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</si>
  <si>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</si>
  <si>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</si>
  <si>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</si>
  <si>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</si>
  <si>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</si>
  <si>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</si>
  <si>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</si>
  <si>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</si>
  <si>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</si>
  <si>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</si>
  <si>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</si>
  <si>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</si>
  <si>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</si>
  <si>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</si>
  <si>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</si>
  <si>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</si>
  <si>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</si>
  <si>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</si>
  <si>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</si>
  <si>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</si>
  <si>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</si>
  <si>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</si>
  <si>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</si>
  <si>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</si>
  <si>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</si>
  <si>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</si>
  <si>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</si>
  <si>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</si>
  <si>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</si>
  <si>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</si>
  <si>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</si>
  <si>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</si>
  <si>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</si>
  <si>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</si>
  <si>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</si>
  <si>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</si>
  <si>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</si>
  <si>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</si>
  <si>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</si>
  <si>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</si>
  <si>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</si>
  <si>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</si>
  <si>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</si>
  <si>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</si>
  <si>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</si>
  <si>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</si>
  <si>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</si>
  <si>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</si>
  <si>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</si>
  <si>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</si>
  <si>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</si>
  <si>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</si>
  <si>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</si>
  <si>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</si>
  <si>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</si>
  <si>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</si>
  <si>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</si>
  <si>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</si>
  <si>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</si>
  <si>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</si>
  <si>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</si>
  <si>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</si>
  <si>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</si>
  <si>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</si>
  <si>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</si>
  <si>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</si>
  <si>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</si>
  <si>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</si>
  <si>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</si>
  <si>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</si>
  <si>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</si>
  <si>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</si>
  <si>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</si>
  <si>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</si>
  <si>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</si>
  <si>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</si>
  <si>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</si>
  <si>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</si>
  <si>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</si>
  <si>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</si>
  <si>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</si>
  <si>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</si>
  <si>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</si>
  <si>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</si>
  <si>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</si>
  <si>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</si>
  <si>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</si>
  <si>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</si>
  <si>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</si>
  <si>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</si>
  <si>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</si>
  <si>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</si>
  <si>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</si>
  <si>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</si>
  <si>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</si>
  <si>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</si>
  <si>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</si>
  <si>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</si>
  <si>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</si>
  <si>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</si>
  <si>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</si>
  <si>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</si>
  <si>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</si>
  <si>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</si>
  <si>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</si>
  <si>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</si>
  <si>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</si>
  <si>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</si>
  <si>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</si>
  <si>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</si>
  <si>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</si>
  <si>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</si>
  <si>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</si>
  <si>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</si>
  <si>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</si>
  <si>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</si>
  <si>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</si>
  <si>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</si>
  <si>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</si>
  <si>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</si>
  <si>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</si>
  <si>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</si>
  <si>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</si>
  <si>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</si>
  <si>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</si>
  <si>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</si>
  <si>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</si>
  <si>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</si>
  <si>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</si>
  <si>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</si>
  <si>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</si>
  <si>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</si>
  <si>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</si>
  <si>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</si>
  <si>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</si>
  <si>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</si>
  <si>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</si>
  <si>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</si>
  <si>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</si>
  <si>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</si>
  <si>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</si>
  <si>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</si>
  <si>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</si>
  <si>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</si>
  <si>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</si>
  <si>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</si>
  <si>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</si>
  <si>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</si>
  <si>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</si>
  <si>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</si>
  <si>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</si>
  <si>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</si>
  <si>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</si>
  <si>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</si>
  <si>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</si>
  <si>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</si>
  <si>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</si>
  <si>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</si>
  <si>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</si>
  <si>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</si>
  <si>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</si>
  <si>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</si>
  <si>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</si>
  <si>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</si>
  <si>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</si>
  <si>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</si>
  <si>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</si>
  <si>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</si>
  <si>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</si>
  <si>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</si>
  <si>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</si>
  <si>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</si>
  <si>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</si>
  <si>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</si>
  <si>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</si>
  <si>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</si>
  <si>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</si>
  <si>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</si>
  <si>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</si>
  <si>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</si>
  <si>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</si>
  <si>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</si>
  <si>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</si>
  <si>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</si>
  <si>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</si>
  <si>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</si>
  <si>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</si>
  <si>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</si>
  <si>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</si>
  <si>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</si>
  <si>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</si>
  <si>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</si>
  <si>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</si>
  <si>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</si>
  <si>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</si>
  <si>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</si>
  <si>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</si>
  <si>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</si>
  <si>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</si>
  <si>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</si>
  <si>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</si>
  <si>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</si>
  <si>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</si>
  <si>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</si>
  <si>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</si>
  <si>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</si>
  <si>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</si>
  <si>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</si>
  <si>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</si>
  <si>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</si>
  <si>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</si>
  <si>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</si>
  <si>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</si>
  <si>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</si>
  <si>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</si>
  <si>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</si>
  <si>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</si>
  <si>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</si>
  <si>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</si>
  <si>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</si>
  <si>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</si>
  <si>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</si>
  <si>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</si>
  <si>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</si>
  <si>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</si>
  <si>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</si>
  <si>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</si>
  <si>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</si>
  <si>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</si>
  <si>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</si>
  <si>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</si>
  <si>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</si>
  <si>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</si>
  <si>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</si>
  <si>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</si>
  <si>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</si>
  <si>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</si>
  <si>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</si>
  <si>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</si>
  <si>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</si>
  <si>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</si>
  <si>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</si>
  <si>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</si>
  <si>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</si>
  <si>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</si>
  <si>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</si>
  <si>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</si>
  <si>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</si>
  <si>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</si>
  <si>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</si>
  <si>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</si>
  <si>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</si>
  <si>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</si>
  <si>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</si>
  <si>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</si>
  <si>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</si>
  <si>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</si>
  <si>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</si>
  <si>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</si>
  <si>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</si>
  <si>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</si>
  <si>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</si>
  <si>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</si>
  <si>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</si>
  <si>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</si>
  <si>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</si>
  <si>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</si>
  <si>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</si>
  <si>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</si>
  <si>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</si>
  <si>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</si>
  <si>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</si>
  <si>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</si>
  <si>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</si>
  <si>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</si>
  <si>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</si>
  <si>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ACBHS Full Service Partnership (FSP) Program</t>
  </si>
  <si>
    <t>ACBHS Mobile Support Team</t>
  </si>
  <si>
    <t>Client Support Fund</t>
  </si>
  <si>
    <t>Therapuetic Groups &amp; Activities</t>
  </si>
  <si>
    <t>First 5 Amador</t>
  </si>
  <si>
    <t>Nexus Building Blocks of Resiliency (PCIT &amp; ART)</t>
  </si>
  <si>
    <t>Nexus Youth Empowerment Program (YEP)</t>
  </si>
  <si>
    <t>Nexus Promotores de Salud</t>
  </si>
  <si>
    <t>The Resource Connection Grandparents Program</t>
  </si>
  <si>
    <t>Amador Senior Center Programs</t>
  </si>
  <si>
    <t>Community Awareness Campaign &amp; Outreach</t>
  </si>
  <si>
    <t>Suicide Prevention:  Education and Awareness</t>
  </si>
  <si>
    <t>MomCHAT</t>
  </si>
  <si>
    <t>CalVOICES Sierra Wind Wellness Center</t>
  </si>
  <si>
    <t>National Alliance on Mental Illness (NAMI) Amador Outreach &amp; Support Groups</t>
  </si>
  <si>
    <t>Housing</t>
  </si>
  <si>
    <t>CalVOICES (formerly NorCal Mental Health American (MHA)) - Labyrinth Stress Reduction Project (the Labyrinth Project) LGBTQ Support Groups, Peer Liaison &amp; lgbtq Activity Based Groups</t>
  </si>
  <si>
    <t>QPR</t>
  </si>
  <si>
    <t>Nexus Youth and Family Services - Outreach &amp; Engagement</t>
  </si>
  <si>
    <t>Student Assistance Program</t>
  </si>
  <si>
    <t>Network of Care</t>
  </si>
  <si>
    <t>Electronic Billing and Records Systems</t>
  </si>
  <si>
    <t>Karen Vaughn</t>
  </si>
  <si>
    <t>Deputy Director of Behavioral Health</t>
  </si>
  <si>
    <t>kvaughn@amadorgov.org</t>
  </si>
  <si>
    <t>209-223-6394</t>
  </si>
  <si>
    <t>2021-22</t>
  </si>
  <si>
    <t>10877 Conductor Blvd, Suite 300</t>
  </si>
  <si>
    <t>Sutter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</si>
</sst>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b/>
      <sz val="10"/>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44" fillId="0" borderId="0" xfId="0" applyFont="1" applyAlignment="1" applyProtection="1">
      <alignment vertical="center"/>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70" zoomScale="80" zoomScaleNormal="80" zoomScaleSheetLayoutView="40" workbookViewId="0">
      <selection activeCell="L34" sqref="L34"/>
    </sheetView>
  </sheetViews>
  <sheetFormatPr defaultColWidth="9.1796875" defaultRowHeight="15.5" zeroHeight="1" x14ac:dyDescent="0.35"/>
  <cols>
    <col min="1" max="1" width="2.7265625" style="27" customWidth="1"/>
    <col min="2" max="2" width="6.7265625" style="28" customWidth="1"/>
    <col min="3" max="3" width="9.54296875" style="28" customWidth="1"/>
    <col min="4" max="4" width="9.453125" style="28" bestFit="1" customWidth="1"/>
    <col min="5" max="5" width="55.1796875" style="28" customWidth="1"/>
    <col min="6" max="7" width="17.7265625" style="28" customWidth="1"/>
    <col min="8" max="8" width="31" style="28" bestFit="1" customWidth="1"/>
    <col min="9" max="9" width="24.81640625" style="28" customWidth="1"/>
    <col min="10" max="10" width="24.453125" style="28" bestFit="1" customWidth="1"/>
    <col min="11" max="11" width="20.81640625" style="28" bestFit="1" customWidth="1"/>
    <col min="12" max="12" width="25.1796875" style="28" bestFit="1" customWidth="1"/>
    <col min="13" max="13" width="26.54296875" style="28" customWidth="1"/>
    <col min="14" max="14" width="21.1796875" style="28" bestFit="1" customWidth="1"/>
    <col min="15" max="15" width="20.1796875" style="28" bestFit="1" customWidth="1"/>
    <col min="16" max="16" width="17.7265625" style="28" customWidth="1"/>
    <col min="17" max="17" width="18" style="27" bestFit="1" customWidth="1"/>
    <col min="18" max="16384" width="9.17968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Amador</v>
      </c>
      <c r="G9" s="226" t="s">
        <v>1</v>
      </c>
      <c r="H9" s="264">
        <f>IF(ISBLANK('1. Information'!D9),"",'1. Information'!D9)</f>
        <v>44974</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v>1593</v>
      </c>
      <c r="G15" s="136"/>
      <c r="H15" s="136"/>
      <c r="I15" s="136"/>
      <c r="J15" s="136"/>
      <c r="K15" s="246">
        <f>SUM(F15:J15)</f>
        <v>1593</v>
      </c>
      <c r="L15" s="175"/>
      <c r="M15" s="175"/>
      <c r="N15" s="175"/>
      <c r="O15" s="27"/>
      <c r="P15" s="27"/>
    </row>
    <row r="16" spans="1:17" x14ac:dyDescent="0.35">
      <c r="B16" s="300">
        <v>2</v>
      </c>
      <c r="C16" s="308" t="s">
        <v>143</v>
      </c>
      <c r="D16" s="242"/>
      <c r="E16" s="243"/>
      <c r="F16" s="136"/>
      <c r="G16" s="136"/>
      <c r="H16" s="136"/>
      <c r="I16" s="136"/>
      <c r="J16" s="136"/>
      <c r="K16" s="246">
        <f>SUM(F16:J16)</f>
        <v>0</v>
      </c>
      <c r="L16" s="175"/>
      <c r="M16" s="175"/>
      <c r="N16" s="175"/>
      <c r="O16" s="27"/>
      <c r="P16" s="27"/>
    </row>
    <row r="17" spans="2:17" x14ac:dyDescent="0.35">
      <c r="B17" s="300">
        <v>3</v>
      </c>
      <c r="C17" s="309" t="s">
        <v>238</v>
      </c>
      <c r="D17" s="245"/>
      <c r="E17" s="243"/>
      <c r="F17" s="136"/>
      <c r="G17" s="310"/>
      <c r="H17" s="310"/>
      <c r="I17" s="310"/>
      <c r="J17" s="310"/>
      <c r="K17" s="246">
        <f>F17</f>
        <v>0</v>
      </c>
      <c r="L17" s="175"/>
      <c r="M17" s="175"/>
      <c r="N17" s="175"/>
      <c r="O17" s="27"/>
      <c r="P17" s="27"/>
    </row>
    <row r="18" spans="2:17" x14ac:dyDescent="0.35">
      <c r="B18" s="300">
        <v>4</v>
      </c>
      <c r="C18" s="309" t="s">
        <v>293</v>
      </c>
      <c r="D18" s="245"/>
      <c r="E18" s="243"/>
      <c r="F18" s="136"/>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55998.26</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55998.26</v>
      </c>
      <c r="L19" s="175"/>
      <c r="M19" s="175"/>
      <c r="N19" s="175"/>
      <c r="O19" s="27"/>
      <c r="P19" s="27"/>
    </row>
    <row r="20" spans="2:17" x14ac:dyDescent="0.3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x14ac:dyDescent="0.35">
      <c r="B21" s="300">
        <v>7</v>
      </c>
      <c r="C21" s="308" t="s">
        <v>196</v>
      </c>
      <c r="D21" s="242"/>
      <c r="E21" s="243"/>
      <c r="F21" s="310">
        <f>SUMIF($K$29:$K$128,"Project Direct",L$29:L$128)</f>
        <v>272405.08999999997</v>
      </c>
      <c r="G21" s="313">
        <f>SUMIF($K$29:$K$128,"Project Direct",M$29:M$128)</f>
        <v>0</v>
      </c>
      <c r="H21" s="310">
        <f>SUMIF($K$29:$K$128,"Project Direct",N$29:N$128)</f>
        <v>0</v>
      </c>
      <c r="I21" s="310">
        <f>SUMIF($K$29:$K$128,"Project Direct",O$29:O$128)</f>
        <v>0</v>
      </c>
      <c r="J21" s="310">
        <f>SUMIF($K$29:$K$128,"Project Direct",P$29:P$128)</f>
        <v>0</v>
      </c>
      <c r="K21" s="246">
        <f t="shared" si="0"/>
        <v>272405.08999999997</v>
      </c>
      <c r="L21" s="175"/>
      <c r="M21" s="175"/>
      <c r="N21" s="175"/>
      <c r="O21" s="27"/>
      <c r="P21" s="27"/>
    </row>
    <row r="22" spans="2:17" x14ac:dyDescent="0.35">
      <c r="B22" s="300">
        <v>8</v>
      </c>
      <c r="C22" s="308" t="s">
        <v>146</v>
      </c>
      <c r="D22" s="314"/>
      <c r="F22" s="315">
        <f>SUM(F19:F21)</f>
        <v>328403.34999999998</v>
      </c>
      <c r="G22" s="316">
        <f>SUM(G19:G21)</f>
        <v>0</v>
      </c>
      <c r="H22" s="315">
        <f>SUM(H19:H21)</f>
        <v>0</v>
      </c>
      <c r="I22" s="315">
        <f>SUM(I19:I21)</f>
        <v>0</v>
      </c>
      <c r="J22" s="315">
        <f t="shared" ref="J22" si="1">SUM(J19:J21)</f>
        <v>0</v>
      </c>
      <c r="K22" s="246">
        <f t="shared" si="0"/>
        <v>328403.34999999998</v>
      </c>
      <c r="L22" s="175"/>
      <c r="M22" s="175"/>
      <c r="N22" s="175"/>
      <c r="O22" s="27"/>
      <c r="P22" s="27"/>
    </row>
    <row r="23" spans="2:17" ht="31" customHeight="1" x14ac:dyDescent="0.35">
      <c r="B23" s="300">
        <v>9</v>
      </c>
      <c r="C23" s="317" t="s">
        <v>239</v>
      </c>
      <c r="D23" s="318"/>
      <c r="E23" s="319"/>
      <c r="F23" s="320">
        <f>SUM(F15:F16,F18:F21)</f>
        <v>329996.34999999998</v>
      </c>
      <c r="G23" s="320">
        <f>SUM(G15:G16,G19:G21)</f>
        <v>0</v>
      </c>
      <c r="H23" s="320">
        <f t="shared" ref="H23:J23" si="2">SUM(H15:H16,H19:H21)</f>
        <v>0</v>
      </c>
      <c r="I23" s="320">
        <f t="shared" si="2"/>
        <v>0</v>
      </c>
      <c r="J23" s="320">
        <f t="shared" si="2"/>
        <v>0</v>
      </c>
      <c r="K23" s="279">
        <f t="shared" si="0"/>
        <v>329996.34999999998</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35">
      <c r="B29" s="276">
        <v>10</v>
      </c>
      <c r="C29" s="293" t="s">
        <v>23</v>
      </c>
      <c r="D29" s="325">
        <f>IF(Q32&lt;&gt;0,VLOOKUP($E$9,Info_County_Code,2,FALSE),"")</f>
        <v>3</v>
      </c>
      <c r="E29" s="144" t="s">
        <v>794</v>
      </c>
      <c r="F29" s="38"/>
      <c r="G29" s="38">
        <v>42885</v>
      </c>
      <c r="H29" s="38">
        <v>44136</v>
      </c>
      <c r="I29" s="30"/>
      <c r="J29" s="30"/>
      <c r="K29" s="326" t="s">
        <v>140</v>
      </c>
      <c r="L29" s="32">
        <v>27999.13</v>
      </c>
      <c r="M29" s="32"/>
      <c r="N29" s="30"/>
      <c r="O29" s="30"/>
      <c r="P29" s="34"/>
      <c r="Q29" s="246">
        <f>SUM(L29:P29)</f>
        <v>27999.13</v>
      </c>
    </row>
    <row r="30" spans="2:17" x14ac:dyDescent="0.35">
      <c r="B30" s="276">
        <v>10</v>
      </c>
      <c r="C30" s="218" t="s">
        <v>25</v>
      </c>
      <c r="D30" s="327">
        <f t="shared" ref="D30:J31" si="3">IF(ISBLANK(D29),"",D29)</f>
        <v>3</v>
      </c>
      <c r="E30" s="328" t="str">
        <f t="shared" si="3"/>
        <v>MomCHAT</v>
      </c>
      <c r="F30" s="329" t="str">
        <f t="shared" si="3"/>
        <v/>
      </c>
      <c r="G30" s="329">
        <f t="shared" si="3"/>
        <v>42885</v>
      </c>
      <c r="H30" s="329">
        <f t="shared" si="3"/>
        <v>44136</v>
      </c>
      <c r="I30" s="330" t="str">
        <f t="shared" si="3"/>
        <v/>
      </c>
      <c r="J30" s="330" t="str">
        <f t="shared" si="3"/>
        <v/>
      </c>
      <c r="K30" s="275" t="s">
        <v>141</v>
      </c>
      <c r="L30" s="32"/>
      <c r="M30" s="32"/>
      <c r="N30" s="30"/>
      <c r="O30" s="30"/>
      <c r="P30" s="34"/>
      <c r="Q30" s="246">
        <f t="shared" ref="Q30:Q60" si="4">SUM(L30:P30)</f>
        <v>0</v>
      </c>
    </row>
    <row r="31" spans="2:17" x14ac:dyDescent="0.35">
      <c r="B31" s="276">
        <v>10</v>
      </c>
      <c r="C31" s="218" t="s">
        <v>27</v>
      </c>
      <c r="D31" s="327">
        <f t="shared" ref="D31:I31" si="5">IF(ISBLANK(D29),"",D29)</f>
        <v>3</v>
      </c>
      <c r="E31" s="331" t="str">
        <f t="shared" si="5"/>
        <v>MomCHAT</v>
      </c>
      <c r="F31" s="332" t="str">
        <f t="shared" si="5"/>
        <v/>
      </c>
      <c r="G31" s="332">
        <f t="shared" si="5"/>
        <v>42885</v>
      </c>
      <c r="H31" s="332">
        <f t="shared" si="5"/>
        <v>44136</v>
      </c>
      <c r="I31" s="275" t="str">
        <f t="shared" si="5"/>
        <v/>
      </c>
      <c r="J31" s="275" t="str">
        <f t="shared" si="3"/>
        <v/>
      </c>
      <c r="K31" s="275" t="s">
        <v>197</v>
      </c>
      <c r="L31" s="32">
        <v>202158.65</v>
      </c>
      <c r="M31" s="32"/>
      <c r="N31" s="30"/>
      <c r="O31" s="30"/>
      <c r="P31" s="34"/>
      <c r="Q31" s="246">
        <f t="shared" si="4"/>
        <v>202158.65</v>
      </c>
    </row>
    <row r="32" spans="2:17" x14ac:dyDescent="0.35">
      <c r="B32" s="333">
        <v>10</v>
      </c>
      <c r="C32" s="333" t="s">
        <v>202</v>
      </c>
      <c r="D32" s="334">
        <f t="shared" ref="D32:J32" si="6">IF(ISBLANK(D29),"",D29)</f>
        <v>3</v>
      </c>
      <c r="E32" s="335" t="str">
        <f t="shared" si="6"/>
        <v>MomCHAT</v>
      </c>
      <c r="F32" s="336" t="str">
        <f t="shared" si="6"/>
        <v/>
      </c>
      <c r="G32" s="336">
        <f t="shared" si="6"/>
        <v>42885</v>
      </c>
      <c r="H32" s="336">
        <f t="shared" si="6"/>
        <v>44136</v>
      </c>
      <c r="I32" s="337" t="str">
        <f t="shared" si="6"/>
        <v/>
      </c>
      <c r="J32" s="337" t="str">
        <f t="shared" si="6"/>
        <v/>
      </c>
      <c r="K32" s="279" t="s">
        <v>217</v>
      </c>
      <c r="L32" s="338">
        <f>SUM(L29:L31)</f>
        <v>230157.78</v>
      </c>
      <c r="M32" s="338">
        <f>SUM(M29:M31)</f>
        <v>0</v>
      </c>
      <c r="N32" s="339">
        <f t="shared" ref="N32:P32" si="7">SUM(N29:N31)</f>
        <v>0</v>
      </c>
      <c r="O32" s="339">
        <f t="shared" si="7"/>
        <v>0</v>
      </c>
      <c r="P32" s="340">
        <f t="shared" si="7"/>
        <v>0</v>
      </c>
      <c r="Q32" s="279">
        <f t="shared" si="4"/>
        <v>230157.78</v>
      </c>
    </row>
    <row r="33" spans="2:17" x14ac:dyDescent="0.35">
      <c r="B33" s="276">
        <v>11</v>
      </c>
      <c r="C33" s="293" t="s">
        <v>23</v>
      </c>
      <c r="D33" s="325">
        <f>IF(Q36&lt;&gt;0,VLOOKUP($E$9,Info_County_Code,2,FALSE),"")</f>
        <v>3</v>
      </c>
      <c r="E33" s="144" t="s">
        <v>801</v>
      </c>
      <c r="F33" s="38"/>
      <c r="G33" s="38"/>
      <c r="H33" s="38"/>
      <c r="I33" s="30"/>
      <c r="J33" s="30"/>
      <c r="K33" s="326" t="str">
        <f>IF(NOT(ISBLANK(E33)),$K$29,"")</f>
        <v>Project Administration</v>
      </c>
      <c r="L33" s="32">
        <v>27999.13</v>
      </c>
      <c r="M33" s="32"/>
      <c r="N33" s="30"/>
      <c r="O33" s="30"/>
      <c r="P33" s="34"/>
      <c r="Q33" s="246">
        <f t="shared" ref="Q33:Q36" si="8">SUM(L33:P33)</f>
        <v>27999.13</v>
      </c>
    </row>
    <row r="34" spans="2:17" x14ac:dyDescent="0.35">
      <c r="B34" s="276">
        <v>11</v>
      </c>
      <c r="C34" s="218" t="s">
        <v>25</v>
      </c>
      <c r="D34" s="327">
        <f t="shared" ref="D34:J34" si="9">IF(ISBLANK(D33),"",D33)</f>
        <v>3</v>
      </c>
      <c r="E34" s="328" t="str">
        <f t="shared" si="9"/>
        <v>Student Assistance Program</v>
      </c>
      <c r="F34" s="329" t="str">
        <f t="shared" si="9"/>
        <v/>
      </c>
      <c r="G34" s="329" t="str">
        <f t="shared" si="9"/>
        <v/>
      </c>
      <c r="H34" s="329" t="str">
        <f t="shared" si="9"/>
        <v/>
      </c>
      <c r="I34" s="330" t="str">
        <f t="shared" si="9"/>
        <v/>
      </c>
      <c r="J34" s="330" t="str">
        <f t="shared" si="9"/>
        <v/>
      </c>
      <c r="K34" s="275" t="str">
        <f>IF(NOT(ISBLANK(E33)),$K$30,"")</f>
        <v>Project Evaluation</v>
      </c>
      <c r="L34" s="32"/>
      <c r="M34" s="32"/>
      <c r="N34" s="30"/>
      <c r="O34" s="30"/>
      <c r="P34" s="34"/>
      <c r="Q34" s="246">
        <f t="shared" si="8"/>
        <v>0</v>
      </c>
    </row>
    <row r="35" spans="2:17" x14ac:dyDescent="0.35">
      <c r="B35" s="276">
        <v>11</v>
      </c>
      <c r="C35" s="218" t="s">
        <v>27</v>
      </c>
      <c r="D35" s="327">
        <f t="shared" ref="D35:J35" si="10">IF(ISBLANK(D33),"",D33)</f>
        <v>3</v>
      </c>
      <c r="E35" s="331" t="str">
        <f t="shared" si="10"/>
        <v>Student Assistance Program</v>
      </c>
      <c r="F35" s="332" t="str">
        <f t="shared" si="10"/>
        <v/>
      </c>
      <c r="G35" s="332" t="str">
        <f t="shared" si="10"/>
        <v/>
      </c>
      <c r="H35" s="332" t="str">
        <f t="shared" si="10"/>
        <v/>
      </c>
      <c r="I35" s="275" t="str">
        <f t="shared" si="10"/>
        <v/>
      </c>
      <c r="J35" s="275" t="str">
        <f t="shared" si="10"/>
        <v/>
      </c>
      <c r="K35" s="275" t="str">
        <f>IF(NOT(ISBLANK(E33)),$K$31,"")</f>
        <v>Project Direct</v>
      </c>
      <c r="L35" s="32">
        <v>70246.44</v>
      </c>
      <c r="M35" s="32"/>
      <c r="N35" s="30"/>
      <c r="O35" s="30"/>
      <c r="P35" s="34"/>
      <c r="Q35" s="246">
        <f t="shared" si="8"/>
        <v>70246.44</v>
      </c>
    </row>
    <row r="36" spans="2:17" x14ac:dyDescent="0.35">
      <c r="B36" s="333">
        <v>11</v>
      </c>
      <c r="C36" s="333" t="s">
        <v>202</v>
      </c>
      <c r="D36" s="334">
        <f t="shared" ref="D36:J36" si="11">IF(ISBLANK(D33),"",D33)</f>
        <v>3</v>
      </c>
      <c r="E36" s="335" t="str">
        <f t="shared" si="11"/>
        <v>Student Assistance Program</v>
      </c>
      <c r="F36" s="336" t="str">
        <f t="shared" si="11"/>
        <v/>
      </c>
      <c r="G36" s="336" t="str">
        <f t="shared" si="11"/>
        <v/>
      </c>
      <c r="H36" s="336" t="str">
        <f t="shared" si="11"/>
        <v/>
      </c>
      <c r="I36" s="337" t="str">
        <f t="shared" si="11"/>
        <v/>
      </c>
      <c r="J36" s="337" t="str">
        <f t="shared" si="11"/>
        <v/>
      </c>
      <c r="K36" s="279" t="str">
        <f>IF(NOT(ISBLANK(E33)),$K$32,"")</f>
        <v>Project Subtotal</v>
      </c>
      <c r="L36" s="338">
        <f t="shared" ref="L36" si="12">SUM(L33:L35)</f>
        <v>98245.57</v>
      </c>
      <c r="M36" s="338">
        <f>SUM(M33:M35)</f>
        <v>0</v>
      </c>
      <c r="N36" s="339">
        <f t="shared" ref="N36:P36" si="13">SUM(N33:N35)</f>
        <v>0</v>
      </c>
      <c r="O36" s="339">
        <f t="shared" si="13"/>
        <v>0</v>
      </c>
      <c r="P36" s="340">
        <f t="shared" si="13"/>
        <v>0</v>
      </c>
      <c r="Q36" s="279">
        <f t="shared" si="8"/>
        <v>98245.57</v>
      </c>
    </row>
    <row r="37" spans="2:17" x14ac:dyDescent="0.35">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35">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35">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x14ac:dyDescent="0.3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35">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35">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35">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x14ac:dyDescent="0.3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35">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35">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35">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x14ac:dyDescent="0.3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35">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35">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x14ac:dyDescent="0.3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35">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35">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x14ac:dyDescent="0.3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35">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35">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x14ac:dyDescent="0.3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35">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35">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x14ac:dyDescent="0.3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35">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35">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x14ac:dyDescent="0.3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35">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35">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x14ac:dyDescent="0.3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35">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35">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x14ac:dyDescent="0.3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35">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35">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x14ac:dyDescent="0.3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35">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35">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x14ac:dyDescent="0.3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35">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35">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x14ac:dyDescent="0.3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35">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35">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x14ac:dyDescent="0.3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35">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35">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x14ac:dyDescent="0.3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35">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35">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x14ac:dyDescent="0.3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35">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35">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x14ac:dyDescent="0.3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35">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35">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x14ac:dyDescent="0.3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35">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35">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x14ac:dyDescent="0.3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35">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35">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x14ac:dyDescent="0.3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35">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35">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x14ac:dyDescent="0.3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35">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35">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x14ac:dyDescent="0.3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35">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35">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x14ac:dyDescent="0.3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4" zoomScale="80" zoomScaleNormal="80" zoomScaleSheetLayoutView="55" workbookViewId="0">
      <selection activeCell="E31" sqref="E31"/>
    </sheetView>
  </sheetViews>
  <sheetFormatPr defaultColWidth="0" defaultRowHeight="15.5" zeroHeight="1" x14ac:dyDescent="0.35"/>
  <cols>
    <col min="1" max="1" width="2.7265625" style="25" customWidth="1"/>
    <col min="2" max="2" width="6.7265625" style="25" customWidth="1"/>
    <col min="3" max="3" width="11.81640625" style="25" customWidth="1"/>
    <col min="4" max="4" width="42" style="25" customWidth="1"/>
    <col min="5" max="5" width="29.7265625" style="25" customWidth="1"/>
    <col min="6" max="6" width="28.7265625" style="25" bestFit="1" customWidth="1"/>
    <col min="7" max="7" width="22" style="25" customWidth="1"/>
    <col min="8" max="8" width="20.1796875" style="25" customWidth="1"/>
    <col min="9" max="9" width="19.1796875" style="25" customWidth="1"/>
    <col min="10" max="11" width="17.7265625" style="25" customWidth="1"/>
    <col min="12" max="12" width="17.7265625" style="25" hidden="1" customWidth="1"/>
    <col min="13" max="14" width="22.453125" style="25" hidden="1" customWidth="1"/>
    <col min="15" max="15" width="21" style="25" hidden="1" customWidth="1"/>
    <col min="16" max="16" width="21.26953125" style="25" hidden="1" customWidth="1"/>
    <col min="17" max="17" width="21.1796875" style="25" hidden="1" customWidth="1"/>
    <col min="18" max="21" width="22.453125" style="25" hidden="1" customWidth="1"/>
    <col min="22" max="22" width="19" style="25" hidden="1" customWidth="1"/>
    <col min="23" max="16384" width="9.17968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Amador</v>
      </c>
      <c r="F9" s="226" t="s">
        <v>1</v>
      </c>
      <c r="G9" s="346">
        <f>IF(ISBLANK('1. Information'!D9),"",'1. Information'!D9)</f>
        <v>44974</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c r="G15" s="136"/>
      <c r="H15" s="136"/>
      <c r="I15" s="136"/>
      <c r="J15" s="136"/>
      <c r="K15" s="241">
        <f>SUM(F15:J15)</f>
        <v>0</v>
      </c>
      <c r="L15" s="175"/>
      <c r="M15" s="175"/>
      <c r="N15" s="27"/>
      <c r="O15" s="27"/>
    </row>
    <row r="16" spans="1:22" x14ac:dyDescent="0.35">
      <c r="A16" s="27"/>
      <c r="B16" s="300">
        <v>2</v>
      </c>
      <c r="C16" s="163" t="s">
        <v>14</v>
      </c>
      <c r="D16" s="242"/>
      <c r="E16" s="350"/>
      <c r="F16" s="136"/>
      <c r="G16" s="136"/>
      <c r="H16" s="136"/>
      <c r="I16" s="136"/>
      <c r="J16" s="136"/>
      <c r="K16" s="241">
        <f t="shared" ref="K16:K21" si="0">SUM(F16:J16)</f>
        <v>0</v>
      </c>
      <c r="L16" s="175"/>
      <c r="M16" s="175"/>
      <c r="N16" s="27"/>
      <c r="O16" s="27"/>
    </row>
    <row r="17" spans="1:22" x14ac:dyDescent="0.35">
      <c r="A17" s="27"/>
      <c r="B17" s="300">
        <v>3</v>
      </c>
      <c r="C17" s="163" t="s">
        <v>198</v>
      </c>
      <c r="D17" s="242"/>
      <c r="E17" s="350"/>
      <c r="F17" s="136"/>
      <c r="G17" s="136"/>
      <c r="H17" s="136"/>
      <c r="I17" s="136"/>
      <c r="J17" s="136"/>
      <c r="K17" s="241">
        <f t="shared" si="0"/>
        <v>0</v>
      </c>
      <c r="L17" s="175"/>
      <c r="M17" s="175"/>
      <c r="N17" s="27"/>
      <c r="O17" s="27"/>
    </row>
    <row r="18" spans="1:22" x14ac:dyDescent="0.35">
      <c r="A18" s="27"/>
      <c r="B18" s="300">
        <v>4</v>
      </c>
      <c r="C18" s="163" t="s">
        <v>189</v>
      </c>
      <c r="D18" s="242"/>
      <c r="E18" s="350"/>
      <c r="F18" s="136"/>
      <c r="G18" s="275"/>
      <c r="H18" s="275"/>
      <c r="I18" s="275"/>
      <c r="J18" s="275"/>
      <c r="K18" s="241">
        <f>F18</f>
        <v>0</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70413.16</v>
      </c>
      <c r="G20" s="351">
        <f t="shared" ref="G20:I20" si="1">SUM(F28:F32)</f>
        <v>0</v>
      </c>
      <c r="H20" s="330">
        <f t="shared" si="1"/>
        <v>0</v>
      </c>
      <c r="I20" s="330">
        <f t="shared" si="1"/>
        <v>0</v>
      </c>
      <c r="J20" s="330">
        <f>SUM(I28:I32)</f>
        <v>0</v>
      </c>
      <c r="K20" s="246">
        <f t="shared" si="0"/>
        <v>70413.16</v>
      </c>
      <c r="L20" s="175"/>
      <c r="M20" s="175"/>
      <c r="N20" s="27"/>
      <c r="O20" s="27"/>
    </row>
    <row r="21" spans="1:22" ht="31" customHeight="1" x14ac:dyDescent="0.35">
      <c r="A21" s="27"/>
      <c r="B21" s="300">
        <v>7</v>
      </c>
      <c r="C21" s="277" t="s">
        <v>188</v>
      </c>
      <c r="D21" s="277"/>
      <c r="E21" s="277"/>
      <c r="F21" s="279">
        <f>SUM(F15:F17,F19:F20)</f>
        <v>70413.16</v>
      </c>
      <c r="G21" s="251">
        <f>SUM(G15:G17,G20)</f>
        <v>0</v>
      </c>
      <c r="H21" s="250">
        <f>SUM(H15:H17,H20)</f>
        <v>0</v>
      </c>
      <c r="I21" s="250">
        <f>SUM(I15:I17,I20)</f>
        <v>0</v>
      </c>
      <c r="J21" s="250">
        <f>SUM(J15:J17,J20)</f>
        <v>0</v>
      </c>
      <c r="K21" s="279">
        <f t="shared" si="0"/>
        <v>70413.16</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f t="shared" ref="C28:C32" si="2">IF(J28&lt;&gt;0,VLOOKUP($D$9,Info_County_Code,2,FALSE),"")</f>
        <v>3</v>
      </c>
      <c r="D28" s="355" t="s">
        <v>98</v>
      </c>
      <c r="E28" s="31">
        <v>50413.16</v>
      </c>
      <c r="F28" s="32"/>
      <c r="G28" s="31"/>
      <c r="H28" s="31"/>
      <c r="I28" s="128"/>
      <c r="J28" s="275">
        <f>SUM(E28:I28)</f>
        <v>50413.16</v>
      </c>
      <c r="K28" s="175"/>
      <c r="L28" s="175"/>
      <c r="M28" s="175"/>
      <c r="N28" s="175"/>
      <c r="O28" s="175"/>
      <c r="P28" s="175"/>
      <c r="Q28" s="175"/>
      <c r="R28" s="175"/>
    </row>
    <row r="29" spans="1:22" x14ac:dyDescent="0.35">
      <c r="A29" s="27"/>
      <c r="B29" s="300">
        <v>9</v>
      </c>
      <c r="C29" s="301" t="str">
        <f t="shared" si="2"/>
        <v/>
      </c>
      <c r="D29" s="355" t="s">
        <v>99</v>
      </c>
      <c r="E29" s="31"/>
      <c r="F29" s="32"/>
      <c r="G29" s="31"/>
      <c r="H29" s="31"/>
      <c r="I29" s="128"/>
      <c r="J29" s="275">
        <f t="shared" ref="J29:J32" si="3">SUM(E29:I29)</f>
        <v>0</v>
      </c>
      <c r="K29" s="175"/>
      <c r="L29" s="175"/>
      <c r="M29" s="175"/>
      <c r="N29" s="175"/>
      <c r="O29" s="175"/>
      <c r="P29" s="175"/>
      <c r="Q29" s="175"/>
      <c r="R29" s="175"/>
    </row>
    <row r="30" spans="1:22" x14ac:dyDescent="0.35">
      <c r="A30" s="27"/>
      <c r="B30" s="300">
        <v>10</v>
      </c>
      <c r="C30" s="301">
        <f t="shared" si="2"/>
        <v>3</v>
      </c>
      <c r="D30" s="219" t="s">
        <v>295</v>
      </c>
      <c r="E30" s="31">
        <v>20000</v>
      </c>
      <c r="F30" s="32"/>
      <c r="G30" s="31"/>
      <c r="H30" s="31"/>
      <c r="I30" s="128"/>
      <c r="J30" s="275">
        <f t="shared" si="3"/>
        <v>20000</v>
      </c>
      <c r="K30" s="175"/>
      <c r="L30" s="175"/>
      <c r="M30" s="175"/>
      <c r="N30" s="175"/>
      <c r="O30" s="175"/>
      <c r="P30" s="175"/>
      <c r="Q30" s="175"/>
      <c r="R30" s="175"/>
    </row>
    <row r="31" spans="1:22" x14ac:dyDescent="0.3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x14ac:dyDescent="0.3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7" zoomScale="80" zoomScaleNormal="80" zoomScaleSheetLayoutView="40" workbookViewId="0">
      <selection activeCell="D26" sqref="D26"/>
    </sheetView>
  </sheetViews>
  <sheetFormatPr defaultColWidth="0" defaultRowHeight="15.5" zeroHeight="1" x14ac:dyDescent="0.35"/>
  <cols>
    <col min="1" max="1" width="2.7265625" style="27" customWidth="1"/>
    <col min="2" max="2" width="6.7265625" style="27" customWidth="1"/>
    <col min="3" max="3" width="10.1796875" style="27" bestFit="1" customWidth="1"/>
    <col min="4" max="5" width="50.7265625" style="27" customWidth="1"/>
    <col min="6" max="6" width="37.1796875" style="27" bestFit="1" customWidth="1"/>
    <col min="7" max="7" width="20.1796875" style="27" customWidth="1"/>
    <col min="8" max="8" width="21.54296875" style="27" customWidth="1"/>
    <col min="9" max="9" width="20.26953125" style="27" customWidth="1"/>
    <col min="10" max="12" width="17.7265625" style="27" customWidth="1"/>
    <col min="13" max="13" width="17.54296875" style="27" hidden="1" customWidth="1"/>
    <col min="14" max="14" width="18.26953125" style="175" hidden="1" customWidth="1"/>
    <col min="15" max="15" width="18.7265625" style="175" hidden="1" customWidth="1"/>
    <col min="16" max="17" width="19" style="175" hidden="1" customWidth="1"/>
    <col min="18" max="19" width="18.453125" style="175" hidden="1" customWidth="1"/>
    <col min="20" max="21" width="18.26953125" style="175" hidden="1" customWidth="1"/>
    <col min="22" max="22" width="18.1796875" style="175" hidden="1" customWidth="1"/>
    <col min="23" max="23" width="18.453125" style="175" hidden="1" customWidth="1"/>
    <col min="24" max="24" width="16.54296875" style="27" hidden="1" customWidth="1"/>
    <col min="25" max="26" width="22.1796875" style="27" hidden="1" customWidth="1"/>
    <col min="27" max="16384" width="9.17968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Amador</v>
      </c>
      <c r="E9" s="8"/>
      <c r="F9" s="162" t="s">
        <v>1</v>
      </c>
      <c r="G9" s="264">
        <f>IF(ISBLANK('1. Information'!D9),"",'1. Information'!D9)</f>
        <v>44974</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c r="G15" s="136"/>
      <c r="H15" s="136"/>
      <c r="I15" s="136"/>
      <c r="J15" s="136"/>
      <c r="K15" s="326">
        <f>SUM(F15:J15)</f>
        <v>0</v>
      </c>
      <c r="L15" s="175"/>
      <c r="M15" s="175"/>
      <c r="U15" s="27"/>
      <c r="V15" s="27"/>
      <c r="W15" s="27"/>
    </row>
    <row r="16" spans="1:23" x14ac:dyDescent="0.35">
      <c r="B16" s="300">
        <v>2</v>
      </c>
      <c r="C16" s="162" t="s">
        <v>309</v>
      </c>
      <c r="D16" s="225"/>
      <c r="E16" s="358"/>
      <c r="F16" s="136"/>
      <c r="G16" s="136"/>
      <c r="H16" s="136"/>
      <c r="I16" s="136"/>
      <c r="J16" s="136"/>
      <c r="K16" s="326">
        <f t="shared" ref="K16:K20" si="0">SUM(F16:J16)</f>
        <v>0</v>
      </c>
      <c r="L16" s="175"/>
      <c r="M16" s="175"/>
      <c r="U16" s="27"/>
      <c r="V16" s="27"/>
      <c r="W16" s="27"/>
    </row>
    <row r="17" spans="1:23" x14ac:dyDescent="0.35">
      <c r="B17" s="300">
        <v>3</v>
      </c>
      <c r="C17" s="162" t="s">
        <v>311</v>
      </c>
      <c r="D17" s="225"/>
      <c r="E17" s="358"/>
      <c r="F17" s="136"/>
      <c r="G17" s="136"/>
      <c r="H17" s="136"/>
      <c r="I17" s="136"/>
      <c r="J17" s="136"/>
      <c r="K17" s="326">
        <f t="shared" si="0"/>
        <v>0</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182405.18</v>
      </c>
      <c r="G20" s="351">
        <f>SUM(H27:H46)</f>
        <v>0</v>
      </c>
      <c r="H20" s="330">
        <f t="shared" ref="H20" si="1">SUM(I27:I46)</f>
        <v>0</v>
      </c>
      <c r="I20" s="330">
        <f>SUM(J27:J46)</f>
        <v>0</v>
      </c>
      <c r="J20" s="275">
        <f>SUM(K27:K46)</f>
        <v>0</v>
      </c>
      <c r="K20" s="326">
        <f t="shared" si="0"/>
        <v>182405.18</v>
      </c>
      <c r="L20" s="175"/>
      <c r="M20" s="175"/>
      <c r="U20" s="27"/>
      <c r="V20" s="27"/>
      <c r="W20" s="27"/>
    </row>
    <row r="21" spans="1:23" ht="31" customHeight="1" x14ac:dyDescent="0.35">
      <c r="B21" s="300">
        <v>7</v>
      </c>
      <c r="C21" s="359" t="s">
        <v>768</v>
      </c>
      <c r="D21" s="360"/>
      <c r="E21" s="361"/>
      <c r="F21" s="279">
        <f>SUM(F15:F17,F19:F20)</f>
        <v>182405.18</v>
      </c>
      <c r="G21" s="251">
        <f>SUM(G15:G17,G20)</f>
        <v>0</v>
      </c>
      <c r="H21" s="251">
        <f t="shared" ref="H21:J21" si="2">SUM(H15:H17,H20)</f>
        <v>0</v>
      </c>
      <c r="I21" s="251">
        <f t="shared" si="2"/>
        <v>0</v>
      </c>
      <c r="J21" s="251">
        <f t="shared" si="2"/>
        <v>0</v>
      </c>
      <c r="K21" s="250">
        <f>SUM(F21:J21)</f>
        <v>182405.18</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35">
      <c r="B27" s="300">
        <v>8</v>
      </c>
      <c r="C27" s="301">
        <f t="shared" ref="C27:C46" si="3">IF(L27&lt;&gt;0,VLOOKUP($D$9,Info_County_Code,2,FALSE),"")</f>
        <v>3</v>
      </c>
      <c r="D27" s="144" t="s">
        <v>802</v>
      </c>
      <c r="E27" s="144"/>
      <c r="F27" s="127" t="s">
        <v>155</v>
      </c>
      <c r="G27" s="126">
        <v>4320</v>
      </c>
      <c r="H27" s="126"/>
      <c r="I27" s="126"/>
      <c r="J27" s="129"/>
      <c r="K27" s="126"/>
      <c r="L27" s="364">
        <f>SUM(G27:K27)</f>
        <v>4320</v>
      </c>
      <c r="M27" s="175"/>
      <c r="U27" s="27"/>
      <c r="V27" s="27"/>
      <c r="W27" s="27"/>
    </row>
    <row r="28" spans="1:23" x14ac:dyDescent="0.35">
      <c r="B28" s="300">
        <v>9</v>
      </c>
      <c r="C28" s="301">
        <f t="shared" si="3"/>
        <v>3</v>
      </c>
      <c r="D28" s="144" t="s">
        <v>803</v>
      </c>
      <c r="E28" s="144"/>
      <c r="F28" s="127" t="s">
        <v>155</v>
      </c>
      <c r="G28" s="126">
        <v>178085.18</v>
      </c>
      <c r="H28" s="126"/>
      <c r="I28" s="126"/>
      <c r="J28" s="129"/>
      <c r="K28" s="126"/>
      <c r="L28" s="364">
        <f t="shared" ref="L28:L46" si="4">SUM(G28:K28)</f>
        <v>178085.18</v>
      </c>
      <c r="M28" s="175"/>
      <c r="U28" s="27"/>
      <c r="V28" s="27"/>
      <c r="W28" s="27"/>
    </row>
    <row r="29" spans="1:23" x14ac:dyDescent="0.35">
      <c r="B29" s="300">
        <v>10</v>
      </c>
      <c r="C29" s="301" t="str">
        <f t="shared" si="3"/>
        <v/>
      </c>
      <c r="D29" s="144"/>
      <c r="E29" s="144"/>
      <c r="F29" s="127"/>
      <c r="G29" s="126"/>
      <c r="H29" s="126"/>
      <c r="I29" s="126"/>
      <c r="J29" s="129"/>
      <c r="K29" s="126"/>
      <c r="L29" s="364">
        <f t="shared" si="4"/>
        <v>0</v>
      </c>
      <c r="M29" s="175"/>
      <c r="U29" s="27"/>
      <c r="V29" s="27"/>
      <c r="W29" s="27"/>
    </row>
    <row r="30" spans="1:23" x14ac:dyDescent="0.35">
      <c r="B30" s="300">
        <v>11</v>
      </c>
      <c r="C30" s="301" t="str">
        <f t="shared" si="3"/>
        <v/>
      </c>
      <c r="D30" s="144"/>
      <c r="E30" s="144"/>
      <c r="F30" s="127"/>
      <c r="G30" s="126"/>
      <c r="H30" s="126"/>
      <c r="I30" s="126"/>
      <c r="J30" s="129"/>
      <c r="K30" s="126"/>
      <c r="L30" s="364">
        <f t="shared" si="4"/>
        <v>0</v>
      </c>
      <c r="M30" s="175"/>
      <c r="U30" s="27"/>
      <c r="V30" s="27"/>
      <c r="W30" s="27"/>
    </row>
    <row r="31" spans="1:23" x14ac:dyDescent="0.35">
      <c r="B31" s="300">
        <v>12</v>
      </c>
      <c r="C31" s="301" t="str">
        <f t="shared" si="3"/>
        <v/>
      </c>
      <c r="D31" s="144"/>
      <c r="E31" s="144"/>
      <c r="F31" s="127"/>
      <c r="G31" s="126"/>
      <c r="H31" s="126"/>
      <c r="I31" s="126"/>
      <c r="J31" s="129"/>
      <c r="K31" s="126"/>
      <c r="L31" s="364">
        <f t="shared" si="4"/>
        <v>0</v>
      </c>
      <c r="M31" s="175"/>
      <c r="U31" s="27"/>
      <c r="V31" s="27"/>
      <c r="W31" s="27"/>
    </row>
    <row r="32" spans="1:23" x14ac:dyDescent="0.35">
      <c r="B32" s="300">
        <v>13</v>
      </c>
      <c r="C32" s="301" t="str">
        <f t="shared" si="3"/>
        <v/>
      </c>
      <c r="D32" s="144"/>
      <c r="E32" s="144"/>
      <c r="F32" s="127"/>
      <c r="G32" s="126"/>
      <c r="H32" s="126"/>
      <c r="I32" s="126"/>
      <c r="J32" s="129"/>
      <c r="K32" s="126"/>
      <c r="L32" s="364">
        <f t="shared" si="4"/>
        <v>0</v>
      </c>
      <c r="M32" s="175"/>
      <c r="U32" s="27"/>
      <c r="V32" s="27"/>
      <c r="W32" s="27"/>
    </row>
    <row r="33" spans="2:23" x14ac:dyDescent="0.35">
      <c r="B33" s="300">
        <v>14</v>
      </c>
      <c r="C33" s="301" t="str">
        <f t="shared" si="3"/>
        <v/>
      </c>
      <c r="D33" s="144"/>
      <c r="E33" s="144"/>
      <c r="F33" s="127"/>
      <c r="G33" s="126"/>
      <c r="H33" s="126"/>
      <c r="I33" s="126"/>
      <c r="J33" s="129"/>
      <c r="K33" s="126"/>
      <c r="L33" s="364">
        <f t="shared" si="4"/>
        <v>0</v>
      </c>
      <c r="M33" s="175"/>
      <c r="U33" s="27"/>
      <c r="V33" s="27"/>
      <c r="W33" s="27"/>
    </row>
    <row r="34" spans="2:23" x14ac:dyDescent="0.35">
      <c r="B34" s="300">
        <v>15</v>
      </c>
      <c r="C34" s="301" t="str">
        <f t="shared" si="3"/>
        <v/>
      </c>
      <c r="D34" s="144"/>
      <c r="E34" s="144"/>
      <c r="F34" s="127"/>
      <c r="G34" s="126"/>
      <c r="H34" s="126"/>
      <c r="I34" s="126"/>
      <c r="J34" s="129"/>
      <c r="K34" s="126"/>
      <c r="L34" s="364">
        <f t="shared" si="4"/>
        <v>0</v>
      </c>
      <c r="M34" s="175"/>
      <c r="U34" s="27"/>
      <c r="V34" s="27"/>
      <c r="W34" s="27"/>
    </row>
    <row r="35" spans="2:23" x14ac:dyDescent="0.35">
      <c r="B35" s="300">
        <v>16</v>
      </c>
      <c r="C35" s="301" t="str">
        <f t="shared" si="3"/>
        <v/>
      </c>
      <c r="D35" s="144"/>
      <c r="E35" s="144"/>
      <c r="F35" s="127"/>
      <c r="G35" s="126"/>
      <c r="H35" s="126"/>
      <c r="I35" s="126"/>
      <c r="J35" s="129"/>
      <c r="K35" s="126"/>
      <c r="L35" s="364">
        <f t="shared" si="4"/>
        <v>0</v>
      </c>
      <c r="M35" s="175"/>
      <c r="U35" s="27"/>
      <c r="V35" s="27"/>
      <c r="W35" s="27"/>
    </row>
    <row r="36" spans="2:23" x14ac:dyDescent="0.35">
      <c r="B36" s="300">
        <v>17</v>
      </c>
      <c r="C36" s="301" t="str">
        <f t="shared" si="3"/>
        <v/>
      </c>
      <c r="D36" s="144"/>
      <c r="E36" s="144"/>
      <c r="F36" s="127"/>
      <c r="G36" s="126"/>
      <c r="H36" s="126"/>
      <c r="I36" s="126"/>
      <c r="J36" s="129"/>
      <c r="K36" s="126"/>
      <c r="L36" s="364">
        <f t="shared" si="4"/>
        <v>0</v>
      </c>
      <c r="M36" s="175"/>
      <c r="U36" s="27"/>
      <c r="V36" s="27"/>
      <c r="W36" s="27"/>
    </row>
    <row r="37" spans="2:23" x14ac:dyDescent="0.35">
      <c r="B37" s="300">
        <v>18</v>
      </c>
      <c r="C37" s="301" t="str">
        <f t="shared" si="3"/>
        <v/>
      </c>
      <c r="D37" s="144"/>
      <c r="E37" s="144"/>
      <c r="F37" s="127"/>
      <c r="G37" s="126"/>
      <c r="H37" s="126"/>
      <c r="I37" s="126"/>
      <c r="J37" s="129"/>
      <c r="K37" s="126"/>
      <c r="L37" s="364">
        <f t="shared" si="4"/>
        <v>0</v>
      </c>
      <c r="M37" s="175"/>
      <c r="U37" s="27"/>
      <c r="V37" s="27"/>
      <c r="W37" s="27"/>
    </row>
    <row r="38" spans="2:23" x14ac:dyDescent="0.35">
      <c r="B38" s="300">
        <v>19</v>
      </c>
      <c r="C38" s="301" t="str">
        <f t="shared" si="3"/>
        <v/>
      </c>
      <c r="D38" s="144"/>
      <c r="E38" s="144"/>
      <c r="F38" s="127"/>
      <c r="G38" s="126"/>
      <c r="H38" s="126"/>
      <c r="I38" s="126"/>
      <c r="J38" s="129"/>
      <c r="K38" s="126"/>
      <c r="L38" s="364">
        <f t="shared" si="4"/>
        <v>0</v>
      </c>
      <c r="M38" s="175"/>
      <c r="U38" s="27"/>
      <c r="V38" s="27"/>
      <c r="W38" s="27"/>
    </row>
    <row r="39" spans="2:23" x14ac:dyDescent="0.35">
      <c r="B39" s="300">
        <v>20</v>
      </c>
      <c r="C39" s="301" t="str">
        <f t="shared" si="3"/>
        <v/>
      </c>
      <c r="D39" s="144"/>
      <c r="E39" s="144"/>
      <c r="F39" s="127"/>
      <c r="G39" s="126"/>
      <c r="H39" s="126"/>
      <c r="I39" s="126"/>
      <c r="J39" s="129"/>
      <c r="K39" s="126"/>
      <c r="L39" s="364">
        <f t="shared" si="4"/>
        <v>0</v>
      </c>
      <c r="M39" s="175"/>
      <c r="U39" s="27"/>
      <c r="V39" s="27"/>
      <c r="W39" s="27"/>
    </row>
    <row r="40" spans="2:23" x14ac:dyDescent="0.35">
      <c r="B40" s="300">
        <v>21</v>
      </c>
      <c r="C40" s="301" t="str">
        <f t="shared" si="3"/>
        <v/>
      </c>
      <c r="D40" s="144"/>
      <c r="E40" s="144"/>
      <c r="F40" s="127"/>
      <c r="G40" s="126"/>
      <c r="H40" s="126"/>
      <c r="I40" s="126"/>
      <c r="J40" s="129"/>
      <c r="K40" s="126"/>
      <c r="L40" s="364">
        <f t="shared" si="4"/>
        <v>0</v>
      </c>
      <c r="M40" s="175"/>
      <c r="U40" s="27"/>
      <c r="V40" s="27"/>
      <c r="W40" s="27"/>
    </row>
    <row r="41" spans="2:23" x14ac:dyDescent="0.35">
      <c r="B41" s="300">
        <v>22</v>
      </c>
      <c r="C41" s="301" t="str">
        <f t="shared" si="3"/>
        <v/>
      </c>
      <c r="D41" s="144"/>
      <c r="E41" s="144"/>
      <c r="F41" s="127"/>
      <c r="G41" s="126"/>
      <c r="H41" s="126"/>
      <c r="I41" s="126"/>
      <c r="J41" s="129"/>
      <c r="K41" s="126"/>
      <c r="L41" s="364">
        <f t="shared" si="4"/>
        <v>0</v>
      </c>
      <c r="M41" s="175"/>
      <c r="U41" s="27"/>
      <c r="V41" s="27"/>
      <c r="W41" s="27"/>
    </row>
    <row r="42" spans="2:23" x14ac:dyDescent="0.35">
      <c r="B42" s="300">
        <v>23</v>
      </c>
      <c r="C42" s="301" t="str">
        <f t="shared" si="3"/>
        <v/>
      </c>
      <c r="D42" s="144"/>
      <c r="E42" s="144"/>
      <c r="F42" s="127"/>
      <c r="G42" s="126"/>
      <c r="H42" s="126"/>
      <c r="I42" s="126"/>
      <c r="J42" s="129"/>
      <c r="K42" s="126"/>
      <c r="L42" s="364">
        <f t="shared" si="4"/>
        <v>0</v>
      </c>
      <c r="M42" s="175"/>
      <c r="U42" s="27"/>
      <c r="V42" s="27"/>
      <c r="W42" s="27"/>
    </row>
    <row r="43" spans="2:23" x14ac:dyDescent="0.35">
      <c r="B43" s="300">
        <v>24</v>
      </c>
      <c r="C43" s="301" t="str">
        <f t="shared" si="3"/>
        <v/>
      </c>
      <c r="D43" s="144"/>
      <c r="E43" s="144"/>
      <c r="F43" s="127"/>
      <c r="G43" s="126"/>
      <c r="H43" s="126"/>
      <c r="I43" s="126"/>
      <c r="J43" s="129"/>
      <c r="K43" s="126"/>
      <c r="L43" s="364">
        <f t="shared" si="4"/>
        <v>0</v>
      </c>
      <c r="M43" s="175"/>
      <c r="U43" s="27"/>
      <c r="V43" s="27"/>
      <c r="W43" s="27"/>
    </row>
    <row r="44" spans="2:23" x14ac:dyDescent="0.35">
      <c r="B44" s="300">
        <v>25</v>
      </c>
      <c r="C44" s="301" t="str">
        <f t="shared" si="3"/>
        <v/>
      </c>
      <c r="D44" s="144"/>
      <c r="E44" s="144"/>
      <c r="F44" s="127"/>
      <c r="G44" s="126"/>
      <c r="H44" s="126"/>
      <c r="I44" s="126"/>
      <c r="J44" s="129"/>
      <c r="K44" s="126"/>
      <c r="L44" s="364">
        <f t="shared" si="4"/>
        <v>0</v>
      </c>
      <c r="M44" s="175"/>
      <c r="U44" s="27"/>
      <c r="V44" s="27"/>
      <c r="W44" s="27"/>
    </row>
    <row r="45" spans="2:23" x14ac:dyDescent="0.35">
      <c r="B45" s="300">
        <v>26</v>
      </c>
      <c r="C45" s="301" t="str">
        <f t="shared" si="3"/>
        <v/>
      </c>
      <c r="D45" s="144"/>
      <c r="E45" s="144"/>
      <c r="F45" s="127"/>
      <c r="G45" s="126"/>
      <c r="H45" s="126"/>
      <c r="I45" s="126"/>
      <c r="J45" s="129"/>
      <c r="K45" s="126"/>
      <c r="L45" s="364">
        <f t="shared" si="4"/>
        <v>0</v>
      </c>
      <c r="M45" s="175"/>
      <c r="U45" s="27"/>
      <c r="V45" s="27"/>
      <c r="W45" s="27"/>
    </row>
    <row r="46" spans="2:23" x14ac:dyDescent="0.3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1796875" style="173" customWidth="1"/>
    <col min="2" max="2" width="9.1796875" style="173" hidden="1" customWidth="1"/>
    <col min="3" max="16384" width="9.17968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opLeftCell="A4" zoomScale="85" zoomScaleNormal="85" workbookViewId="0">
      <selection activeCell="E21" sqref="E21"/>
    </sheetView>
  </sheetViews>
  <sheetFormatPr defaultColWidth="0" defaultRowHeight="15.5" zeroHeight="1" x14ac:dyDescent="0.35"/>
  <cols>
    <col min="1" max="1" width="2.7265625" style="27" customWidth="1"/>
    <col min="2" max="2" width="6.7265625" style="27" customWidth="1"/>
    <col min="3" max="3" width="9.26953125" style="27" bestFit="1" customWidth="1"/>
    <col min="4" max="4" width="28.26953125" style="27" customWidth="1"/>
    <col min="5" max="5" width="26.1796875" style="402" customWidth="1"/>
    <col min="6" max="6" width="20.1796875" style="402" customWidth="1"/>
    <col min="7" max="7" width="30" style="402" customWidth="1"/>
    <col min="8" max="8" width="54.26953125" style="27" customWidth="1"/>
    <col min="9" max="13" width="11.7265625" style="27" hidden="1" customWidth="1"/>
    <col min="14" max="16384" width="9.17968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Amador</v>
      </c>
      <c r="E9" s="2"/>
      <c r="F9" s="365" t="s">
        <v>156</v>
      </c>
      <c r="G9" s="264">
        <f>IF(ISBLANK('1. Information'!D9),"",'1. Information'!D9)</f>
        <v>44974</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x14ac:dyDescent="0.35">
      <c r="B15" s="300">
        <v>1</v>
      </c>
      <c r="C15" s="301" t="str">
        <f t="shared" ref="C15:C44" si="0">IF(G15&lt;&gt;0,VLOOKUP($D$9,Info_County_Code,2,FALSE),"")</f>
        <v/>
      </c>
      <c r="D15" s="40"/>
      <c r="E15" s="40"/>
      <c r="F15" s="150"/>
      <c r="G15" s="132"/>
      <c r="H15" s="134"/>
    </row>
    <row r="16" spans="1:11" x14ac:dyDescent="0.35">
      <c r="B16" s="300">
        <v>2</v>
      </c>
      <c r="C16" s="301" t="str">
        <f t="shared" si="0"/>
        <v/>
      </c>
      <c r="D16" s="40"/>
      <c r="E16" s="40"/>
      <c r="F16" s="150"/>
      <c r="G16" s="132"/>
      <c r="H16" s="134"/>
    </row>
    <row r="17" spans="2:8" x14ac:dyDescent="0.35">
      <c r="B17" s="300">
        <v>3</v>
      </c>
      <c r="C17" s="301" t="str">
        <f t="shared" si="0"/>
        <v/>
      </c>
      <c r="D17" s="40"/>
      <c r="E17" s="40"/>
      <c r="F17" s="150"/>
      <c r="G17" s="132"/>
      <c r="H17" s="134"/>
    </row>
    <row r="18" spans="2:8" x14ac:dyDescent="0.35">
      <c r="B18" s="300">
        <v>4</v>
      </c>
      <c r="C18" s="301" t="str">
        <f t="shared" si="0"/>
        <v/>
      </c>
      <c r="D18" s="40"/>
      <c r="E18" s="40"/>
      <c r="F18" s="150"/>
      <c r="G18" s="132"/>
      <c r="H18" s="134"/>
    </row>
    <row r="19" spans="2:8" x14ac:dyDescent="0.35">
      <c r="B19" s="300">
        <v>5</v>
      </c>
      <c r="C19" s="301" t="str">
        <f t="shared" si="0"/>
        <v/>
      </c>
      <c r="D19" s="40"/>
      <c r="E19" s="40"/>
      <c r="F19" s="150"/>
      <c r="G19" s="132"/>
      <c r="H19" s="134"/>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t="str">
        <f t="shared" ref="C51:C80" si="1">IF(F51&lt;&gt;0,VLOOKUP($D$9,Info_County_Code,2,FALSE),"")</f>
        <v/>
      </c>
      <c r="D51" s="372" t="s">
        <v>166</v>
      </c>
      <c r="E51" s="150"/>
      <c r="F51" s="132"/>
      <c r="G51" s="134"/>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26953125" style="166" customWidth="1"/>
    <col min="2" max="2" width="9.1796875" style="166" hidden="1" customWidth="1"/>
    <col min="3" max="16384" width="9.17968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7265625" style="27" customWidth="1"/>
    <col min="2" max="2" width="6.7265625" style="27" customWidth="1"/>
    <col min="3" max="3" width="9.453125" style="27" customWidth="1"/>
    <col min="4" max="4" width="17.54296875" style="27" customWidth="1"/>
    <col min="5" max="5" width="15.453125" style="27" bestFit="1" customWidth="1"/>
    <col min="6" max="6" width="15" style="27" bestFit="1" customWidth="1"/>
    <col min="7" max="7" width="30.54296875" style="27" customWidth="1"/>
    <col min="8" max="8" width="18.26953125" style="27" customWidth="1"/>
    <col min="9" max="9" width="19.81640625" style="27" bestFit="1" customWidth="1"/>
    <col min="10" max="14" width="11.7265625" style="27" hidden="1" customWidth="1"/>
    <col min="15" max="16384" width="21.17968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Amador</v>
      </c>
      <c r="F9" s="226" t="s">
        <v>1</v>
      </c>
      <c r="G9" s="346">
        <f>IF(ISBLANK('1. Information'!D9),"",'1. Information'!D9)</f>
        <v>44974</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1796875" style="166" customWidth="1"/>
    <col min="2" max="2" width="9.1796875" style="166" hidden="1" customWidth="1"/>
    <col min="3" max="16384" width="9.17968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10" zoomScaleNormal="100" workbookViewId="0">
      <selection activeCell="D16" sqref="D16"/>
    </sheetView>
  </sheetViews>
  <sheetFormatPr defaultColWidth="0" defaultRowHeight="15.5" zeroHeight="1" x14ac:dyDescent="0.35"/>
  <cols>
    <col min="1" max="1" width="2.7265625" style="25" customWidth="1"/>
    <col min="2" max="2" width="6.7265625" style="25" customWidth="1"/>
    <col min="3" max="4" width="50.7265625" style="25" customWidth="1"/>
    <col min="5" max="5" width="9.1796875" style="25" customWidth="1"/>
    <col min="6" max="7" width="9.1796875" style="25" hidden="1" customWidth="1"/>
    <col min="8" max="9" width="11.54296875" style="25" hidden="1" customWidth="1"/>
    <col min="10" max="16384" width="11.5429687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2021-22</v>
      </c>
      <c r="C6" s="1"/>
      <c r="D6" s="1"/>
    </row>
    <row r="7" spans="1:5" ht="18" x14ac:dyDescent="0.35">
      <c r="B7" s="382" t="s">
        <v>282</v>
      </c>
      <c r="C7" s="1"/>
      <c r="D7" s="1"/>
      <c r="E7" s="27"/>
    </row>
    <row r="8" spans="1:5" x14ac:dyDescent="0.35">
      <c r="D8" s="131"/>
    </row>
    <row r="9" spans="1:5" ht="34.5" customHeight="1" x14ac:dyDescent="0.35">
      <c r="B9" s="203">
        <v>1</v>
      </c>
      <c r="C9" s="209" t="s">
        <v>1</v>
      </c>
      <c r="D9" s="113">
        <v>44974</v>
      </c>
    </row>
    <row r="10" spans="1:5" ht="34.5" customHeight="1" x14ac:dyDescent="0.35">
      <c r="B10" s="203">
        <v>2</v>
      </c>
      <c r="C10" s="205" t="s">
        <v>303</v>
      </c>
      <c r="D10" s="151" t="s">
        <v>808</v>
      </c>
    </row>
    <row r="11" spans="1:5" ht="34.5" customHeight="1" x14ac:dyDescent="0.35">
      <c r="B11" s="203">
        <v>3</v>
      </c>
      <c r="C11" s="204" t="s">
        <v>0</v>
      </c>
      <c r="D11" s="135" t="s">
        <v>37</v>
      </c>
    </row>
    <row r="12" spans="1:5" ht="34.5" customHeight="1" x14ac:dyDescent="0.35">
      <c r="B12" s="203">
        <v>4</v>
      </c>
      <c r="C12" s="206" t="s">
        <v>113</v>
      </c>
      <c r="D12" s="182">
        <f>IF(ISBLANK(D11),"",VLOOKUP(D11,Info_County_Code,2))</f>
        <v>3</v>
      </c>
    </row>
    <row r="13" spans="1:5" ht="34.5" customHeight="1" x14ac:dyDescent="0.35">
      <c r="B13" s="203">
        <v>5</v>
      </c>
      <c r="C13" s="204" t="s">
        <v>114</v>
      </c>
      <c r="D13" s="415" t="s">
        <v>809</v>
      </c>
    </row>
    <row r="14" spans="1:5" ht="34.5" customHeight="1" x14ac:dyDescent="0.35">
      <c r="B14" s="203">
        <v>6</v>
      </c>
      <c r="C14" s="204" t="s">
        <v>115</v>
      </c>
      <c r="D14" s="135" t="s">
        <v>810</v>
      </c>
    </row>
    <row r="15" spans="1:5" ht="34.5" customHeight="1" x14ac:dyDescent="0.35">
      <c r="B15" s="203">
        <v>7</v>
      </c>
      <c r="C15" s="204" t="s">
        <v>116</v>
      </c>
      <c r="D15" s="172">
        <v>95685</v>
      </c>
    </row>
    <row r="16" spans="1:5" ht="34.5" customHeight="1" x14ac:dyDescent="0.35">
      <c r="B16" s="203">
        <v>8</v>
      </c>
      <c r="C16" s="207" t="s">
        <v>162</v>
      </c>
      <c r="D16" s="183" t="str">
        <f>IF(ISBLANK(D11),"",VLOOKUP(D11,County_Population,5,FALSE))</f>
        <v>No</v>
      </c>
    </row>
    <row r="17" spans="2:4" ht="34.5" customHeight="1" x14ac:dyDescent="0.35">
      <c r="B17" s="203">
        <v>9</v>
      </c>
      <c r="C17" s="204" t="s">
        <v>112</v>
      </c>
      <c r="D17" s="135" t="s">
        <v>804</v>
      </c>
    </row>
    <row r="18" spans="2:4" ht="34.5" customHeight="1" x14ac:dyDescent="0.35">
      <c r="B18" s="203">
        <v>10</v>
      </c>
      <c r="C18" s="208" t="s">
        <v>167</v>
      </c>
      <c r="D18" s="413" t="s">
        <v>805</v>
      </c>
    </row>
    <row r="19" spans="2:4" ht="34.5" customHeight="1" x14ac:dyDescent="0.35">
      <c r="B19" s="203">
        <v>11</v>
      </c>
      <c r="C19" s="208" t="s">
        <v>184</v>
      </c>
      <c r="D19" s="413" t="s">
        <v>806</v>
      </c>
    </row>
    <row r="20" spans="2:4" ht="34.5" customHeight="1" x14ac:dyDescent="0.35">
      <c r="B20" s="203">
        <v>12</v>
      </c>
      <c r="C20" s="209" t="s">
        <v>280</v>
      </c>
      <c r="D20" s="414" t="s">
        <v>807</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5" zeroHeight="1" x14ac:dyDescent="0.35"/>
  <cols>
    <col min="1" max="1" width="2.7265625" style="25" customWidth="1"/>
    <col min="2" max="2" width="11" style="25" customWidth="1"/>
    <col min="3" max="3" width="22.1796875" style="25" customWidth="1"/>
    <col min="4" max="4" width="13.1796875" style="25" bestFit="1" customWidth="1"/>
    <col min="5" max="5" width="72.453125" style="25" customWidth="1"/>
    <col min="6" max="6" width="19.453125" style="25" customWidth="1"/>
    <col min="7" max="7" width="15.7265625" style="25" customWidth="1"/>
    <col min="8" max="18" width="9.1796875" style="25" hidden="1" customWidth="1"/>
    <col min="19" max="30" width="0" style="25" hidden="1" customWidth="1"/>
    <col min="31" max="16384" width="9.17968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Amador</v>
      </c>
      <c r="F9" s="226" t="s">
        <v>1</v>
      </c>
      <c r="G9" s="346">
        <f>IF(ISBLANK('1. Information'!D9),"",'1. Information'!D9)</f>
        <v>44974</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c r="D13" s="169"/>
      <c r="E13" s="117"/>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93" customWidth="1"/>
    <col min="2"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30" bestFit="1" customWidth="1"/>
    <col min="2" max="3" width="22.1796875" style="130" bestFit="1" customWidth="1"/>
    <col min="4" max="4" width="20.1796875" style="130" bestFit="1" customWidth="1"/>
    <col min="5" max="5" width="18.81640625" style="130" bestFit="1" customWidth="1"/>
    <col min="6" max="6" width="3.81640625" style="130" customWidth="1"/>
    <col min="7" max="7" width="34.7265625" style="130" customWidth="1"/>
    <col min="8" max="8" width="17.7265625" style="130" customWidth="1"/>
    <col min="9" max="9" width="12" style="130" customWidth="1"/>
    <col min="10" max="16384" width="9.17968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Amador</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ERROR</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6" bestFit="1" customWidth="1"/>
    <col min="2" max="2" width="5.453125" style="26" customWidth="1"/>
    <col min="3" max="3" width="18.81640625" style="26" bestFit="1" customWidth="1"/>
    <col min="4" max="4" width="17.81640625" style="26" customWidth="1"/>
    <col min="5" max="5" width="18" style="26" customWidth="1"/>
    <col min="6" max="6" width="36.81640625" style="26" bestFit="1" customWidth="1"/>
    <col min="7" max="7" width="27.1796875" style="26" customWidth="1"/>
    <col min="8" max="8" width="31.54296875" style="26" bestFit="1" customWidth="1"/>
    <col min="9" max="9" width="25.26953125" style="26" customWidth="1"/>
    <col min="10" max="10" width="24.1796875" style="26" customWidth="1"/>
    <col min="11" max="11" width="26" style="26" bestFit="1" customWidth="1"/>
    <col min="12" max="12" width="24.26953125" style="26" bestFit="1" customWidth="1"/>
    <col min="13" max="13" width="35.81640625" style="26" customWidth="1"/>
    <col min="14" max="14" width="23.1796875" style="26" bestFit="1" customWidth="1"/>
    <col min="15" max="15" width="11.7265625" style="26" customWidth="1"/>
    <col min="16" max="16" width="9.1796875" style="26" customWidth="1"/>
    <col min="17" max="16384" width="9.1796875" style="26"/>
  </cols>
  <sheetData>
    <row r="1" spans="1:15" ht="31.5" thickBot="1" x14ac:dyDescent="0.4">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55" customWidth="1"/>
    <col min="2" max="2" width="14.81640625" style="55" customWidth="1"/>
    <col min="3" max="3" width="16" style="55" customWidth="1"/>
    <col min="4" max="4" width="18.453125" style="55" customWidth="1"/>
    <col min="5" max="5" width="55.453125" style="55" customWidth="1"/>
    <col min="6" max="7" width="19.54296875" style="55" customWidth="1"/>
    <col min="8" max="16384" width="19.54296875" style="55"/>
  </cols>
  <sheetData>
    <row r="1" spans="1:7" x14ac:dyDescent="0.35">
      <c r="D1" s="56" t="s">
        <v>170</v>
      </c>
    </row>
    <row r="2" spans="1:7" ht="14.25" customHeight="1" x14ac:dyDescent="0.35">
      <c r="A2" s="419" t="s">
        <v>171</v>
      </c>
      <c r="B2" s="419"/>
      <c r="C2" s="419"/>
      <c r="D2" s="419"/>
      <c r="E2" s="419"/>
    </row>
    <row r="3" spans="1:7" ht="14.25" customHeight="1" x14ac:dyDescent="0.35">
      <c r="A3" s="419" t="s">
        <v>235</v>
      </c>
      <c r="B3" s="419"/>
      <c r="C3" s="419"/>
      <c r="D3" s="419"/>
      <c r="E3" s="419"/>
    </row>
    <row r="4" spans="1:7" ht="14.25" customHeight="1" thickBot="1" x14ac:dyDescent="0.4">
      <c r="A4" s="57"/>
      <c r="B4" s="58"/>
      <c r="C4" s="59"/>
      <c r="D4" s="60"/>
    </row>
    <row r="5" spans="1:7" ht="14.25" customHeight="1" x14ac:dyDescent="0.35">
      <c r="A5" s="61" t="s">
        <v>172</v>
      </c>
      <c r="B5" s="418" t="s">
        <v>173</v>
      </c>
      <c r="C5" s="418"/>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84" customWidth="1"/>
    <col min="2" max="4" width="9.1796875" style="384" hidden="1" customWidth="1"/>
    <col min="5" max="16384" width="9.17968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10" zoomScale="80" zoomScaleNormal="80" zoomScaleSheetLayoutView="40" zoomScalePageLayoutView="85" workbookViewId="0">
      <selection activeCell="F20" sqref="F20"/>
    </sheetView>
  </sheetViews>
  <sheetFormatPr defaultColWidth="0" defaultRowHeight="15.5" zeroHeight="1" x14ac:dyDescent="0.35"/>
  <cols>
    <col min="1" max="1" width="5.26953125" style="122" customWidth="1"/>
    <col min="2" max="2" width="12.54296875" style="119" customWidth="1"/>
    <col min="3" max="3" width="65.453125" style="119" customWidth="1"/>
    <col min="4" max="8" width="22.7265625" style="119" customWidth="1"/>
    <col min="9" max="9" width="24" style="119" bestFit="1" customWidth="1"/>
    <col min="10" max="10" width="18.26953125" style="122" hidden="1" customWidth="1"/>
    <col min="11" max="12" width="9.1796875" style="122" hidden="1" customWidth="1"/>
    <col min="13" max="16384" width="9.17968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Amador</v>
      </c>
      <c r="F9" s="210" t="s">
        <v>1</v>
      </c>
      <c r="G9" s="185">
        <f>IF(ISBLANK('1. Information'!D9),"",'1. Information'!D9)</f>
        <v>44974</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v>16550.21</v>
      </c>
      <c r="E14" s="149">
        <v>3632.17</v>
      </c>
      <c r="F14" s="149">
        <v>955.83</v>
      </c>
      <c r="G14" s="149"/>
      <c r="H14" s="149"/>
      <c r="I14" s="186">
        <f>SUM(D14:H14)</f>
        <v>21138.21</v>
      </c>
    </row>
    <row r="15" spans="1:9" x14ac:dyDescent="0.35">
      <c r="B15" s="218">
        <v>2</v>
      </c>
      <c r="C15" s="219" t="s">
        <v>278</v>
      </c>
      <c r="D15" s="164"/>
      <c r="E15" s="164"/>
      <c r="F15" s="164"/>
      <c r="G15" s="164"/>
      <c r="H15" s="164"/>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652458.30000000005</v>
      </c>
      <c r="G19" s="122"/>
      <c r="H19" s="122"/>
      <c r="I19" s="122"/>
    </row>
    <row r="20" spans="2:10" x14ac:dyDescent="0.35">
      <c r="B20" s="216">
        <v>4</v>
      </c>
      <c r="C20" s="220" t="s">
        <v>22</v>
      </c>
      <c r="D20" s="149"/>
      <c r="E20" s="149"/>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v>
      </c>
      <c r="G22" s="122"/>
      <c r="H22" s="122"/>
      <c r="I22" s="122"/>
    </row>
    <row r="23" spans="2:10" x14ac:dyDescent="0.35">
      <c r="B23" s="211">
        <v>7</v>
      </c>
      <c r="C23" s="217" t="s">
        <v>236</v>
      </c>
      <c r="D23" s="193"/>
      <c r="E23" s="193"/>
      <c r="F23" s="189">
        <f>F19+F20+F21+F22</f>
        <v>652458.30000000005</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-252818.34</v>
      </c>
      <c r="E27" s="188">
        <f>'3. CSS'!F21</f>
        <v>0</v>
      </c>
      <c r="F27" s="186">
        <f>'3. CSS'!F22</f>
        <v>70413.16</v>
      </c>
      <c r="G27" s="194">
        <f>'3. CSS'!F23</f>
        <v>182405.18</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1704968.9400000002</v>
      </c>
      <c r="E31" s="194">
        <f>'4. PEI'!F22</f>
        <v>453098.46</v>
      </c>
      <c r="F31" s="194">
        <f>'5. INN'!F23</f>
        <v>329996.34999999998</v>
      </c>
      <c r="G31" s="194">
        <f>'6. WET'!F21</f>
        <v>70413.16</v>
      </c>
      <c r="H31" s="194">
        <f>'7. CFTN'!F21</f>
        <v>182405.18</v>
      </c>
      <c r="I31" s="194">
        <f t="shared" ref="I31:I35" si="0">SUM(D31:H31)</f>
        <v>2740882.0900000008</v>
      </c>
    </row>
    <row r="32" spans="2:10" x14ac:dyDescent="0.35">
      <c r="B32" s="211">
        <v>10</v>
      </c>
      <c r="C32" s="223" t="s">
        <v>4</v>
      </c>
      <c r="D32" s="189">
        <f>'3. CSS'!G27</f>
        <v>0</v>
      </c>
      <c r="E32" s="189">
        <f>'4. PEI'!G22</f>
        <v>0</v>
      </c>
      <c r="F32" s="189">
        <f>'5. INN'!G23</f>
        <v>0</v>
      </c>
      <c r="G32" s="189">
        <f>'6. WET'!G21</f>
        <v>0</v>
      </c>
      <c r="H32" s="189">
        <f>'7. CFTN'!G21</f>
        <v>0</v>
      </c>
      <c r="I32" s="194">
        <f t="shared" si="0"/>
        <v>0</v>
      </c>
    </row>
    <row r="33" spans="2:9" x14ac:dyDescent="0.35">
      <c r="B33" s="211">
        <v>11</v>
      </c>
      <c r="C33" s="223" t="s">
        <v>5</v>
      </c>
      <c r="D33" s="189">
        <f>'3. CSS'!H27</f>
        <v>0</v>
      </c>
      <c r="E33" s="189">
        <f>'4. PEI'!H22</f>
        <v>0</v>
      </c>
      <c r="F33" s="189">
        <f>'5. INN'!H23</f>
        <v>0</v>
      </c>
      <c r="G33" s="189">
        <f>'6. WET'!H21</f>
        <v>0</v>
      </c>
      <c r="H33" s="189">
        <f>'7. CFTN'!H21</f>
        <v>0</v>
      </c>
      <c r="I33" s="194">
        <f t="shared" si="0"/>
        <v>0</v>
      </c>
    </row>
    <row r="34" spans="2:9" x14ac:dyDescent="0.35">
      <c r="B34" s="211">
        <v>12</v>
      </c>
      <c r="C34" s="223" t="s">
        <v>26</v>
      </c>
      <c r="D34" s="189">
        <f>'3. CSS'!I27</f>
        <v>0</v>
      </c>
      <c r="E34" s="189">
        <f>'4. PEI'!I22</f>
        <v>0</v>
      </c>
      <c r="F34" s="189">
        <f>'5. INN'!I23</f>
        <v>0</v>
      </c>
      <c r="G34" s="189">
        <f>'6. WET'!I21</f>
        <v>0</v>
      </c>
      <c r="H34" s="189">
        <f>'7. CFTN'!I21</f>
        <v>0</v>
      </c>
      <c r="I34" s="194">
        <f t="shared" si="0"/>
        <v>0</v>
      </c>
    </row>
    <row r="35" spans="2:9" x14ac:dyDescent="0.35">
      <c r="B35" s="211">
        <v>13</v>
      </c>
      <c r="C35" s="223" t="s">
        <v>12</v>
      </c>
      <c r="D35" s="189">
        <f>'3. CSS'!J27</f>
        <v>0</v>
      </c>
      <c r="E35" s="189">
        <f>'4. PEI'!J22</f>
        <v>0</v>
      </c>
      <c r="F35" s="189">
        <f>'5. INN'!J23</f>
        <v>0</v>
      </c>
      <c r="G35" s="189">
        <f>'6. WET'!J21</f>
        <v>0</v>
      </c>
      <c r="H35" s="189">
        <f>'7. CFTN'!J21</f>
        <v>0</v>
      </c>
      <c r="I35" s="194">
        <f t="shared" si="0"/>
        <v>0</v>
      </c>
    </row>
    <row r="36" spans="2:9" x14ac:dyDescent="0.35">
      <c r="B36" s="211">
        <v>14</v>
      </c>
      <c r="C36" s="224" t="s">
        <v>21</v>
      </c>
      <c r="D36" s="195">
        <f>SUM(D31:D35)</f>
        <v>1704968.9400000002</v>
      </c>
      <c r="E36" s="195">
        <f t="shared" ref="E36:H36" si="1">SUM(E31:E35)</f>
        <v>453098.46</v>
      </c>
      <c r="F36" s="195">
        <f t="shared" si="1"/>
        <v>329996.34999999998</v>
      </c>
      <c r="G36" s="195">
        <f t="shared" si="1"/>
        <v>70413.16</v>
      </c>
      <c r="H36" s="195">
        <f t="shared" si="1"/>
        <v>182405.18</v>
      </c>
      <c r="I36" s="196">
        <f>SUM(D36:H36)</f>
        <v>2740882.0900000008</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3186</v>
      </c>
      <c r="E40" s="154"/>
      <c r="F40" s="120"/>
      <c r="H40" s="120"/>
      <c r="I40" s="122"/>
    </row>
    <row r="41" spans="2:9" x14ac:dyDescent="0.35">
      <c r="B41" s="211">
        <v>16</v>
      </c>
      <c r="C41" s="162" t="s">
        <v>19</v>
      </c>
      <c r="D41" s="197">
        <f>'3. CSS'!F16+'4. PEI'!F16+'5. INN'!F20+'6. WET'!F16+'7. CFTN'!F16</f>
        <v>0</v>
      </c>
      <c r="E41" s="121"/>
      <c r="F41" s="120"/>
      <c r="G41" s="120"/>
      <c r="H41" s="120"/>
      <c r="I41" s="122"/>
    </row>
    <row r="42" spans="2:9" x14ac:dyDescent="0.35">
      <c r="B42" s="211">
        <v>17</v>
      </c>
      <c r="C42" s="162" t="s">
        <v>20</v>
      </c>
      <c r="D42" s="198">
        <f>'3. CSS'!F17+'4. PEI'!F17+'5. INN'!F16+'5. INN'!F19+'6. WET'!F17+'7. CFTN'!F17</f>
        <v>327980.58</v>
      </c>
      <c r="E42" s="121"/>
      <c r="F42" s="120"/>
      <c r="G42" s="120"/>
      <c r="H42" s="120"/>
      <c r="I42" s="122"/>
    </row>
    <row r="43" spans="2:9" x14ac:dyDescent="0.35">
      <c r="B43" s="211">
        <v>18</v>
      </c>
      <c r="C43" s="225" t="s">
        <v>243</v>
      </c>
      <c r="D43" s="149"/>
    </row>
    <row r="44" spans="2:9" x14ac:dyDescent="0.35">
      <c r="B44" s="211">
        <v>19</v>
      </c>
      <c r="C44" s="162" t="s">
        <v>244</v>
      </c>
      <c r="D44" s="199">
        <f>'4. PEI'!F18</f>
        <v>0</v>
      </c>
    </row>
    <row r="45" spans="2:9" x14ac:dyDescent="0.35">
      <c r="B45" s="211">
        <v>20</v>
      </c>
      <c r="C45" s="225" t="s">
        <v>245</v>
      </c>
      <c r="D45" s="149">
        <v>307982.03000000003</v>
      </c>
    </row>
    <row r="46" spans="2:9" x14ac:dyDescent="0.35">
      <c r="B46" s="211">
        <v>21</v>
      </c>
      <c r="C46" s="162" t="s">
        <v>249</v>
      </c>
      <c r="D46" s="149"/>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4.5" zeroHeight="1" x14ac:dyDescent="0.35"/>
  <cols>
    <col min="1" max="1" width="128.1796875" style="393" customWidth="1"/>
    <col min="2" max="6" width="9.1796875" style="393" hidden="1" customWidth="1"/>
    <col min="7"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abSelected="1" topLeftCell="A28" zoomScale="80" zoomScaleNormal="80" zoomScaleSheetLayoutView="40" zoomScalePageLayoutView="70" workbookViewId="0">
      <selection activeCell="G41" sqref="G41"/>
    </sheetView>
  </sheetViews>
  <sheetFormatPr defaultColWidth="0" defaultRowHeight="15.5" zeroHeight="1" x14ac:dyDescent="0.35"/>
  <cols>
    <col min="1" max="1" width="2.7265625" style="122" customWidth="1"/>
    <col min="2" max="2" width="6.7265625" style="122" customWidth="1"/>
    <col min="3" max="3" width="13.54296875" style="122" customWidth="1"/>
    <col min="4" max="5" width="50.7265625" style="122" customWidth="1"/>
    <col min="6" max="6" width="20.7265625" style="122" customWidth="1"/>
    <col min="7" max="7" width="27.54296875" style="122" bestFit="1" customWidth="1"/>
    <col min="8" max="8" width="21.54296875" style="122" customWidth="1"/>
    <col min="9" max="9" width="24.453125" style="122" customWidth="1"/>
    <col min="10" max="10" width="17.7265625" style="122" customWidth="1"/>
    <col min="11" max="11" width="23" style="122" customWidth="1"/>
    <col min="12" max="12" width="20.1796875" style="122" customWidth="1"/>
    <col min="13" max="13" width="40.26953125" style="175" hidden="1" customWidth="1"/>
    <col min="14" max="15" width="9.1796875" style="175" hidden="1" customWidth="1"/>
    <col min="16" max="16384" width="9.17968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Amador</v>
      </c>
      <c r="E9" s="123"/>
      <c r="F9" s="226" t="s">
        <v>1</v>
      </c>
      <c r="G9" s="227">
        <f>IF(ISBLANK('1. Information'!D9),"",'1. Information'!D9)</f>
        <v>44974</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v>1593</v>
      </c>
      <c r="G15" s="136"/>
      <c r="H15" s="136"/>
      <c r="I15" s="136"/>
      <c r="J15" s="136"/>
      <c r="K15" s="241">
        <f>SUM(F15:J15)</f>
        <v>1593</v>
      </c>
      <c r="L15" s="175"/>
    </row>
    <row r="16" spans="1:12" ht="15" customHeight="1" x14ac:dyDescent="0.35">
      <c r="A16" s="123"/>
      <c r="B16" s="234">
        <v>2</v>
      </c>
      <c r="C16" s="163" t="s">
        <v>7</v>
      </c>
      <c r="D16" s="242"/>
      <c r="E16" s="243"/>
      <c r="F16" s="136"/>
      <c r="G16" s="136"/>
      <c r="H16" s="136"/>
      <c r="I16" s="136"/>
      <c r="J16" s="136"/>
      <c r="K16" s="241">
        <f t="shared" ref="K16:K17" si="0">SUM(F16:J16)</f>
        <v>0</v>
      </c>
      <c r="L16" s="175"/>
    </row>
    <row r="17" spans="1:12" ht="15.75" customHeight="1" x14ac:dyDescent="0.35">
      <c r="A17" s="123"/>
      <c r="B17" s="234">
        <v>3</v>
      </c>
      <c r="C17" s="163" t="s">
        <v>117</v>
      </c>
      <c r="D17" s="242"/>
      <c r="E17" s="243"/>
      <c r="F17" s="136">
        <v>271982.32</v>
      </c>
      <c r="G17" s="136"/>
      <c r="H17" s="136"/>
      <c r="I17" s="136"/>
      <c r="J17" s="136"/>
      <c r="K17" s="241">
        <f t="shared" si="0"/>
        <v>271982.32</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1">F19</f>
        <v>0</v>
      </c>
      <c r="L19" s="175"/>
    </row>
    <row r="20" spans="1:12" ht="15.75" customHeight="1" x14ac:dyDescent="0.35">
      <c r="A20" s="123"/>
      <c r="B20" s="234">
        <v>6</v>
      </c>
      <c r="C20" s="163" t="s">
        <v>186</v>
      </c>
      <c r="D20" s="242"/>
      <c r="E20" s="243"/>
      <c r="F20" s="136"/>
      <c r="G20" s="244"/>
      <c r="H20" s="244"/>
      <c r="I20" s="244"/>
      <c r="J20" s="244"/>
      <c r="K20" s="241">
        <f t="shared" si="1"/>
        <v>0</v>
      </c>
      <c r="L20" s="175"/>
    </row>
    <row r="21" spans="1:12" x14ac:dyDescent="0.35">
      <c r="A21" s="124"/>
      <c r="B21" s="218">
        <v>7</v>
      </c>
      <c r="C21" s="242" t="s">
        <v>247</v>
      </c>
      <c r="D21" s="245"/>
      <c r="E21" s="243"/>
      <c r="F21" s="136"/>
      <c r="G21" s="246"/>
      <c r="H21" s="246"/>
      <c r="I21" s="246"/>
      <c r="J21" s="246"/>
      <c r="K21" s="241">
        <f t="shared" si="1"/>
        <v>0</v>
      </c>
      <c r="L21" s="175"/>
    </row>
    <row r="22" spans="1:12" x14ac:dyDescent="0.35">
      <c r="A22" s="124"/>
      <c r="B22" s="218">
        <v>8</v>
      </c>
      <c r="C22" s="242" t="s">
        <v>192</v>
      </c>
      <c r="D22" s="245"/>
      <c r="E22" s="243"/>
      <c r="F22" s="136">
        <v>70413.16</v>
      </c>
      <c r="G22" s="246"/>
      <c r="H22" s="246"/>
      <c r="I22" s="246"/>
      <c r="J22" s="246"/>
      <c r="K22" s="241">
        <f t="shared" si="1"/>
        <v>70413.16</v>
      </c>
      <c r="L22" s="175"/>
    </row>
    <row r="23" spans="1:12" x14ac:dyDescent="0.35">
      <c r="A23" s="124"/>
      <c r="B23" s="218">
        <v>9</v>
      </c>
      <c r="C23" s="242" t="s">
        <v>193</v>
      </c>
      <c r="D23" s="245"/>
      <c r="E23" s="243"/>
      <c r="F23" s="136">
        <v>182405.18</v>
      </c>
      <c r="G23" s="246"/>
      <c r="H23" s="246"/>
      <c r="I23" s="246"/>
      <c r="J23" s="246"/>
      <c r="K23" s="241">
        <f t="shared" si="1"/>
        <v>182405.18</v>
      </c>
      <c r="L23" s="175"/>
    </row>
    <row r="24" spans="1:12" x14ac:dyDescent="0.35">
      <c r="A24" s="124"/>
      <c r="B24" s="218">
        <v>10</v>
      </c>
      <c r="C24" s="242" t="s">
        <v>191</v>
      </c>
      <c r="D24" s="245"/>
      <c r="E24" s="243"/>
      <c r="F24" s="136"/>
      <c r="G24" s="246"/>
      <c r="H24" s="246"/>
      <c r="I24" s="246"/>
      <c r="J24" s="246"/>
      <c r="K24" s="241">
        <f t="shared" si="1"/>
        <v>0</v>
      </c>
      <c r="L24" s="175"/>
    </row>
    <row r="25" spans="1:12" ht="15.75" customHeight="1" x14ac:dyDescent="0.35">
      <c r="A25" s="123"/>
      <c r="B25" s="234">
        <v>11</v>
      </c>
      <c r="C25" s="163" t="s">
        <v>123</v>
      </c>
      <c r="D25" s="242"/>
      <c r="E25" s="243"/>
      <c r="F25" s="244">
        <f>SUM(G34:G133)</f>
        <v>1431393.62</v>
      </c>
      <c r="G25" s="246">
        <f>SUM(H34:H133)</f>
        <v>0</v>
      </c>
      <c r="H25" s="246">
        <f>SUM(I34:I133)</f>
        <v>0</v>
      </c>
      <c r="I25" s="246">
        <f>SUM(J34:J133)</f>
        <v>0</v>
      </c>
      <c r="J25" s="246">
        <f>SUM(K34:K133)</f>
        <v>0</v>
      </c>
      <c r="K25" s="246">
        <f>SUM(F25:J25)</f>
        <v>1431393.62</v>
      </c>
      <c r="L25" s="175"/>
    </row>
    <row r="26" spans="1:12" ht="31" customHeight="1" x14ac:dyDescent="0.35">
      <c r="A26" s="123"/>
      <c r="B26" s="234">
        <v>12</v>
      </c>
      <c r="C26" s="247" t="s">
        <v>190</v>
      </c>
      <c r="D26" s="248"/>
      <c r="E26" s="249"/>
      <c r="F26" s="250">
        <f t="shared" ref="F26" si="2">SUM(F15:F17,F19:F25)</f>
        <v>1957787.28</v>
      </c>
      <c r="G26" s="250">
        <f>SUM(G15:G17,G25)</f>
        <v>0</v>
      </c>
      <c r="H26" s="251">
        <f>SUM(H15:H17,H25)</f>
        <v>0</v>
      </c>
      <c r="I26" s="250">
        <f>SUM(I15:I17,I25)</f>
        <v>0</v>
      </c>
      <c r="J26" s="250">
        <f>SUM(J15:J17,J25)</f>
        <v>0</v>
      </c>
      <c r="K26" s="250">
        <f>SUM(F26:J26)</f>
        <v>1957787.28</v>
      </c>
      <c r="L26" s="175"/>
    </row>
    <row r="27" spans="1:12" ht="31" customHeight="1" x14ac:dyDescent="0.35">
      <c r="A27" s="123"/>
      <c r="B27" s="234">
        <v>13</v>
      </c>
      <c r="C27" s="252" t="s">
        <v>675</v>
      </c>
      <c r="D27" s="252"/>
      <c r="E27" s="252"/>
      <c r="F27" s="250">
        <f>SUM(F15:F17,F19,F20,F25)</f>
        <v>1704968.9400000002</v>
      </c>
      <c r="G27" s="250">
        <f>SUM(G15:G17,G25)</f>
        <v>0</v>
      </c>
      <c r="H27" s="250">
        <f t="shared" ref="H27:J27" si="3">SUM(H15:H17,H25)</f>
        <v>0</v>
      </c>
      <c r="I27" s="250">
        <f t="shared" si="3"/>
        <v>0</v>
      </c>
      <c r="J27" s="250">
        <f t="shared" si="3"/>
        <v>0</v>
      </c>
      <c r="K27" s="250">
        <f>SUM(F27:J27)</f>
        <v>1704968.9400000002</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35">
      <c r="A34" s="123"/>
      <c r="B34" s="262">
        <v>14</v>
      </c>
      <c r="C34" s="263">
        <f t="shared" ref="C34:C65" si="4">IF(L34&lt;&gt;0,VLOOKUP($D$9,Info_County_Code,2,FALSE),"")</f>
        <v>3</v>
      </c>
      <c r="D34" s="144" t="s">
        <v>783</v>
      </c>
      <c r="E34" s="144"/>
      <c r="F34" s="127" t="s">
        <v>96</v>
      </c>
      <c r="G34" s="126">
        <v>68876.14</v>
      </c>
      <c r="H34" s="126"/>
      <c r="I34" s="126"/>
      <c r="J34" s="129"/>
      <c r="K34" s="126"/>
      <c r="L34" s="246">
        <f>SUM(G34:K34)</f>
        <v>68876.14</v>
      </c>
    </row>
    <row r="35" spans="1:12" x14ac:dyDescent="0.35">
      <c r="A35" s="123"/>
      <c r="B35" s="262">
        <v>15</v>
      </c>
      <c r="C35" s="263">
        <f t="shared" si="4"/>
        <v>3</v>
      </c>
      <c r="D35" s="144" t="s">
        <v>795</v>
      </c>
      <c r="E35" s="144"/>
      <c r="F35" s="127" t="s">
        <v>96</v>
      </c>
      <c r="G35" s="126">
        <v>360139.81</v>
      </c>
      <c r="H35" s="126"/>
      <c r="I35" s="126"/>
      <c r="J35" s="129"/>
      <c r="K35" s="126"/>
      <c r="L35" s="246">
        <f t="shared" ref="L35:L98" si="5">SUM(G35:K35)</f>
        <v>360139.81</v>
      </c>
    </row>
    <row r="36" spans="1:12" x14ac:dyDescent="0.35">
      <c r="A36" s="123"/>
      <c r="B36" s="262">
        <v>16</v>
      </c>
      <c r="C36" s="263">
        <f t="shared" si="4"/>
        <v>3</v>
      </c>
      <c r="D36" s="144" t="s">
        <v>784</v>
      </c>
      <c r="E36" s="144"/>
      <c r="F36" s="127" t="s">
        <v>96</v>
      </c>
      <c r="G36" s="126">
        <v>2227.88</v>
      </c>
      <c r="H36" s="126"/>
      <c r="I36" s="126"/>
      <c r="J36" s="129"/>
      <c r="K36" s="126"/>
      <c r="L36" s="246">
        <f t="shared" si="5"/>
        <v>2227.88</v>
      </c>
    </row>
    <row r="37" spans="1:12" ht="31" x14ac:dyDescent="0.35">
      <c r="A37" s="123"/>
      <c r="B37" s="262">
        <v>17</v>
      </c>
      <c r="C37" s="263">
        <f t="shared" si="4"/>
        <v>3</v>
      </c>
      <c r="D37" s="144" t="s">
        <v>796</v>
      </c>
      <c r="E37" s="144"/>
      <c r="F37" s="127" t="s">
        <v>96</v>
      </c>
      <c r="G37" s="126">
        <v>28217.63</v>
      </c>
      <c r="H37" s="126"/>
      <c r="I37" s="126"/>
      <c r="J37" s="129"/>
      <c r="K37" s="126"/>
      <c r="L37" s="246">
        <f t="shared" si="5"/>
        <v>28217.63</v>
      </c>
    </row>
    <row r="38" spans="1:12" x14ac:dyDescent="0.35">
      <c r="A38" s="123"/>
      <c r="B38" s="262">
        <v>18</v>
      </c>
      <c r="C38" s="263">
        <f t="shared" si="4"/>
        <v>3</v>
      </c>
      <c r="D38" s="144" t="s">
        <v>797</v>
      </c>
      <c r="E38" s="144"/>
      <c r="F38" s="127" t="s">
        <v>96</v>
      </c>
      <c r="G38" s="126">
        <v>307982.03000000003</v>
      </c>
      <c r="H38" s="126"/>
      <c r="I38" s="126"/>
      <c r="J38" s="129"/>
      <c r="K38" s="126"/>
      <c r="L38" s="246">
        <f t="shared" si="5"/>
        <v>307982.03000000003</v>
      </c>
    </row>
    <row r="39" spans="1:12" x14ac:dyDescent="0.35">
      <c r="A39" s="123"/>
      <c r="B39" s="262">
        <v>19</v>
      </c>
      <c r="C39" s="263">
        <f t="shared" si="4"/>
        <v>3</v>
      </c>
      <c r="D39" s="144" t="s">
        <v>785</v>
      </c>
      <c r="E39" s="144"/>
      <c r="F39" s="127" t="s">
        <v>96</v>
      </c>
      <c r="G39" s="126">
        <v>1487.02</v>
      </c>
      <c r="H39" s="126"/>
      <c r="I39" s="126"/>
      <c r="J39" s="129"/>
      <c r="K39" s="126"/>
      <c r="L39" s="246">
        <f t="shared" si="5"/>
        <v>1487.02</v>
      </c>
    </row>
    <row r="40" spans="1:12" x14ac:dyDescent="0.35">
      <c r="A40" s="123"/>
      <c r="B40" s="262">
        <v>20</v>
      </c>
      <c r="C40" s="263">
        <f t="shared" si="4"/>
        <v>3</v>
      </c>
      <c r="D40" s="144" t="s">
        <v>782</v>
      </c>
      <c r="E40" s="144"/>
      <c r="F40" s="127" t="s">
        <v>96</v>
      </c>
      <c r="G40" s="126">
        <f>76303.83+586159.28</f>
        <v>662463.11</v>
      </c>
      <c r="H40" s="126"/>
      <c r="I40" s="126"/>
      <c r="J40" s="129"/>
      <c r="K40" s="126"/>
      <c r="L40" s="246">
        <f t="shared" si="5"/>
        <v>662463.11</v>
      </c>
    </row>
    <row r="41" spans="1:12" x14ac:dyDescent="0.35">
      <c r="A41" s="123"/>
      <c r="B41" s="262">
        <v>21</v>
      </c>
      <c r="C41" s="263" t="str">
        <f t="shared" si="4"/>
        <v/>
      </c>
      <c r="D41" s="144"/>
      <c r="E41" s="144"/>
      <c r="F41" s="127"/>
      <c r="G41" s="126"/>
      <c r="H41" s="126"/>
      <c r="I41" s="126"/>
      <c r="J41" s="129"/>
      <c r="K41" s="126"/>
      <c r="L41" s="246">
        <f t="shared" si="5"/>
        <v>0</v>
      </c>
    </row>
    <row r="42" spans="1:12" x14ac:dyDescent="0.35">
      <c r="A42" s="123"/>
      <c r="B42" s="262">
        <v>22</v>
      </c>
      <c r="C42" s="263" t="str">
        <f t="shared" si="4"/>
        <v/>
      </c>
      <c r="D42" s="144"/>
      <c r="E42" s="144"/>
      <c r="F42" s="127"/>
      <c r="G42" s="126"/>
      <c r="H42" s="126"/>
      <c r="I42" s="126"/>
      <c r="J42" s="129"/>
      <c r="K42" s="126"/>
      <c r="L42" s="246">
        <f t="shared" si="5"/>
        <v>0</v>
      </c>
    </row>
    <row r="43" spans="1:12" x14ac:dyDescent="0.35">
      <c r="A43" s="123"/>
      <c r="B43" s="262">
        <v>23</v>
      </c>
      <c r="C43" s="263" t="str">
        <f t="shared" si="4"/>
        <v/>
      </c>
      <c r="D43" s="144"/>
      <c r="E43" s="144"/>
      <c r="F43" s="127"/>
      <c r="G43" s="126"/>
      <c r="H43" s="126"/>
      <c r="I43" s="126"/>
      <c r="J43" s="129"/>
      <c r="K43" s="126"/>
      <c r="L43" s="246">
        <f t="shared" si="5"/>
        <v>0</v>
      </c>
    </row>
    <row r="44" spans="1:12" x14ac:dyDescent="0.35">
      <c r="A44" s="123"/>
      <c r="B44" s="262">
        <v>24</v>
      </c>
      <c r="C44" s="263" t="str">
        <f t="shared" si="4"/>
        <v/>
      </c>
      <c r="D44" s="144"/>
      <c r="E44" s="144"/>
      <c r="F44" s="127"/>
      <c r="G44" s="126"/>
      <c r="H44" s="126"/>
      <c r="I44" s="126"/>
      <c r="J44" s="129"/>
      <c r="K44" s="126"/>
      <c r="L44" s="246">
        <f t="shared" si="5"/>
        <v>0</v>
      </c>
    </row>
    <row r="45" spans="1:12" x14ac:dyDescent="0.35">
      <c r="A45" s="123"/>
      <c r="B45" s="262">
        <v>25</v>
      </c>
      <c r="C45" s="263" t="str">
        <f t="shared" si="4"/>
        <v/>
      </c>
      <c r="D45" s="144"/>
      <c r="E45" s="144"/>
      <c r="F45" s="127"/>
      <c r="G45" s="126"/>
      <c r="H45" s="126"/>
      <c r="I45" s="126"/>
      <c r="J45" s="129"/>
      <c r="K45" s="126"/>
      <c r="L45" s="246">
        <f t="shared" si="5"/>
        <v>0</v>
      </c>
    </row>
    <row r="46" spans="1:12" x14ac:dyDescent="0.35">
      <c r="A46" s="123"/>
      <c r="B46" s="262">
        <v>26</v>
      </c>
      <c r="C46" s="263" t="str">
        <f t="shared" si="4"/>
        <v/>
      </c>
      <c r="D46" s="144"/>
      <c r="E46" s="144"/>
      <c r="F46" s="127"/>
      <c r="G46" s="126"/>
      <c r="H46" s="126"/>
      <c r="I46" s="126"/>
      <c r="J46" s="129"/>
      <c r="K46" s="126"/>
      <c r="L46" s="246">
        <f t="shared" si="5"/>
        <v>0</v>
      </c>
    </row>
    <row r="47" spans="1:12" x14ac:dyDescent="0.35">
      <c r="A47" s="123"/>
      <c r="B47" s="262">
        <v>27</v>
      </c>
      <c r="C47" s="263" t="str">
        <f t="shared" si="4"/>
        <v/>
      </c>
      <c r="D47" s="144"/>
      <c r="E47" s="144"/>
      <c r="F47" s="127"/>
      <c r="G47" s="126"/>
      <c r="H47" s="126"/>
      <c r="I47" s="126"/>
      <c r="J47" s="129"/>
      <c r="K47" s="126"/>
      <c r="L47" s="246">
        <f t="shared" si="5"/>
        <v>0</v>
      </c>
    </row>
    <row r="48" spans="1:12" x14ac:dyDescent="0.35">
      <c r="A48" s="123"/>
      <c r="B48" s="262">
        <v>28</v>
      </c>
      <c r="C48" s="263" t="str">
        <f t="shared" si="4"/>
        <v/>
      </c>
      <c r="D48" s="144"/>
      <c r="E48" s="144"/>
      <c r="F48" s="127"/>
      <c r="G48" s="126"/>
      <c r="H48" s="126"/>
      <c r="I48" s="126"/>
      <c r="J48" s="129"/>
      <c r="K48" s="126"/>
      <c r="L48" s="246">
        <f t="shared" si="5"/>
        <v>0</v>
      </c>
    </row>
    <row r="49" spans="1:12" x14ac:dyDescent="0.35">
      <c r="A49" s="123"/>
      <c r="B49" s="262">
        <v>29</v>
      </c>
      <c r="C49" s="263" t="str">
        <f t="shared" si="4"/>
        <v/>
      </c>
      <c r="D49" s="144"/>
      <c r="E49" s="144"/>
      <c r="F49" s="127"/>
      <c r="G49" s="126"/>
      <c r="H49" s="126"/>
      <c r="I49" s="126"/>
      <c r="J49" s="129"/>
      <c r="K49" s="126"/>
      <c r="L49" s="246">
        <f t="shared" si="5"/>
        <v>0</v>
      </c>
    </row>
    <row r="50" spans="1:12" x14ac:dyDescent="0.35">
      <c r="A50" s="123"/>
      <c r="B50" s="262">
        <v>30</v>
      </c>
      <c r="C50" s="263" t="str">
        <f t="shared" si="4"/>
        <v/>
      </c>
      <c r="D50" s="144"/>
      <c r="E50" s="144"/>
      <c r="F50" s="127"/>
      <c r="G50" s="126"/>
      <c r="H50" s="126"/>
      <c r="I50" s="126"/>
      <c r="J50" s="129"/>
      <c r="K50" s="126"/>
      <c r="L50" s="246">
        <f t="shared" si="5"/>
        <v>0</v>
      </c>
    </row>
    <row r="51" spans="1:12" x14ac:dyDescent="0.35">
      <c r="A51" s="123"/>
      <c r="B51" s="262">
        <v>31</v>
      </c>
      <c r="C51" s="263" t="str">
        <f t="shared" si="4"/>
        <v/>
      </c>
      <c r="D51" s="144"/>
      <c r="E51" s="144"/>
      <c r="F51" s="127"/>
      <c r="G51" s="126"/>
      <c r="H51" s="126"/>
      <c r="I51" s="126"/>
      <c r="J51" s="129"/>
      <c r="K51" s="126"/>
      <c r="L51" s="246">
        <f t="shared" si="5"/>
        <v>0</v>
      </c>
    </row>
    <row r="52" spans="1:12" x14ac:dyDescent="0.35">
      <c r="A52" s="123"/>
      <c r="B52" s="262">
        <v>32</v>
      </c>
      <c r="C52" s="263" t="str">
        <f t="shared" si="4"/>
        <v/>
      </c>
      <c r="D52" s="144"/>
      <c r="E52" s="144"/>
      <c r="F52" s="127"/>
      <c r="G52" s="126"/>
      <c r="H52" s="126"/>
      <c r="I52" s="126"/>
      <c r="J52" s="129"/>
      <c r="K52" s="126"/>
      <c r="L52" s="246">
        <f t="shared" si="5"/>
        <v>0</v>
      </c>
    </row>
    <row r="53" spans="1:12" x14ac:dyDescent="0.35">
      <c r="A53" s="123"/>
      <c r="B53" s="262">
        <v>33</v>
      </c>
      <c r="C53" s="263" t="str">
        <f t="shared" si="4"/>
        <v/>
      </c>
      <c r="D53" s="144"/>
      <c r="E53" s="144"/>
      <c r="F53" s="127"/>
      <c r="G53" s="126"/>
      <c r="H53" s="126"/>
      <c r="I53" s="126"/>
      <c r="J53" s="129"/>
      <c r="K53" s="126"/>
      <c r="L53" s="246">
        <f t="shared" si="5"/>
        <v>0</v>
      </c>
    </row>
    <row r="54" spans="1:12" x14ac:dyDescent="0.35">
      <c r="A54" s="123"/>
      <c r="B54" s="262">
        <v>34</v>
      </c>
      <c r="C54" s="263" t="str">
        <f t="shared" si="4"/>
        <v/>
      </c>
      <c r="D54" s="144"/>
      <c r="E54" s="144"/>
      <c r="F54" s="127"/>
      <c r="G54" s="126"/>
      <c r="H54" s="126"/>
      <c r="I54" s="126"/>
      <c r="J54" s="129"/>
      <c r="K54" s="126"/>
      <c r="L54" s="246">
        <f t="shared" si="5"/>
        <v>0</v>
      </c>
    </row>
    <row r="55" spans="1:12" x14ac:dyDescent="0.35">
      <c r="A55" s="123"/>
      <c r="B55" s="262">
        <v>35</v>
      </c>
      <c r="C55" s="263" t="str">
        <f t="shared" si="4"/>
        <v/>
      </c>
      <c r="D55" s="144"/>
      <c r="E55" s="144"/>
      <c r="F55" s="127"/>
      <c r="G55" s="126"/>
      <c r="H55" s="126"/>
      <c r="I55" s="126"/>
      <c r="J55" s="129"/>
      <c r="K55" s="126"/>
      <c r="L55" s="246">
        <f t="shared" si="5"/>
        <v>0</v>
      </c>
    </row>
    <row r="56" spans="1:12" x14ac:dyDescent="0.35">
      <c r="A56" s="123"/>
      <c r="B56" s="262">
        <v>36</v>
      </c>
      <c r="C56" s="263" t="str">
        <f t="shared" si="4"/>
        <v/>
      </c>
      <c r="D56" s="144"/>
      <c r="E56" s="144"/>
      <c r="F56" s="127"/>
      <c r="G56" s="126"/>
      <c r="H56" s="126"/>
      <c r="I56" s="126"/>
      <c r="J56" s="129"/>
      <c r="K56" s="126"/>
      <c r="L56" s="246">
        <f t="shared" si="5"/>
        <v>0</v>
      </c>
    </row>
    <row r="57" spans="1:12" x14ac:dyDescent="0.35">
      <c r="A57" s="123"/>
      <c r="B57" s="262">
        <v>37</v>
      </c>
      <c r="C57" s="263" t="str">
        <f t="shared" si="4"/>
        <v/>
      </c>
      <c r="D57" s="144"/>
      <c r="E57" s="144"/>
      <c r="F57" s="127"/>
      <c r="G57" s="126"/>
      <c r="H57" s="126"/>
      <c r="I57" s="126"/>
      <c r="J57" s="129"/>
      <c r="K57" s="126"/>
      <c r="L57" s="246">
        <f t="shared" si="5"/>
        <v>0</v>
      </c>
    </row>
    <row r="58" spans="1:12" x14ac:dyDescent="0.35">
      <c r="A58" s="123"/>
      <c r="B58" s="262">
        <v>38</v>
      </c>
      <c r="C58" s="263" t="str">
        <f t="shared" si="4"/>
        <v/>
      </c>
      <c r="D58" s="144"/>
      <c r="E58" s="144"/>
      <c r="F58" s="127"/>
      <c r="G58" s="126"/>
      <c r="H58" s="126"/>
      <c r="I58" s="126"/>
      <c r="J58" s="129"/>
      <c r="K58" s="126"/>
      <c r="L58" s="246">
        <f t="shared" si="5"/>
        <v>0</v>
      </c>
    </row>
    <row r="59" spans="1:12" x14ac:dyDescent="0.35">
      <c r="A59" s="123"/>
      <c r="B59" s="262">
        <v>39</v>
      </c>
      <c r="C59" s="263" t="str">
        <f t="shared" si="4"/>
        <v/>
      </c>
      <c r="D59" s="144"/>
      <c r="E59" s="144"/>
      <c r="F59" s="127"/>
      <c r="G59" s="126"/>
      <c r="H59" s="126"/>
      <c r="I59" s="126"/>
      <c r="J59" s="129"/>
      <c r="K59" s="126"/>
      <c r="L59" s="246">
        <f t="shared" si="5"/>
        <v>0</v>
      </c>
    </row>
    <row r="60" spans="1:12" x14ac:dyDescent="0.35">
      <c r="A60" s="123"/>
      <c r="B60" s="262">
        <v>40</v>
      </c>
      <c r="C60" s="263" t="str">
        <f t="shared" si="4"/>
        <v/>
      </c>
      <c r="D60" s="144"/>
      <c r="E60" s="144"/>
      <c r="F60" s="127"/>
      <c r="G60" s="126"/>
      <c r="H60" s="126"/>
      <c r="I60" s="126"/>
      <c r="J60" s="129"/>
      <c r="K60" s="126"/>
      <c r="L60" s="246">
        <f t="shared" si="5"/>
        <v>0</v>
      </c>
    </row>
    <row r="61" spans="1:12" x14ac:dyDescent="0.35">
      <c r="A61" s="123"/>
      <c r="B61" s="262">
        <v>41</v>
      </c>
      <c r="C61" s="263" t="str">
        <f t="shared" si="4"/>
        <v/>
      </c>
      <c r="D61" s="144"/>
      <c r="E61" s="144"/>
      <c r="F61" s="127"/>
      <c r="G61" s="126"/>
      <c r="H61" s="126"/>
      <c r="I61" s="126"/>
      <c r="J61" s="129"/>
      <c r="K61" s="126"/>
      <c r="L61" s="246">
        <f t="shared" si="5"/>
        <v>0</v>
      </c>
    </row>
    <row r="62" spans="1:12" x14ac:dyDescent="0.35">
      <c r="A62" s="123"/>
      <c r="B62" s="262">
        <v>42</v>
      </c>
      <c r="C62" s="263" t="str">
        <f t="shared" si="4"/>
        <v/>
      </c>
      <c r="D62" s="144"/>
      <c r="E62" s="144"/>
      <c r="F62" s="127"/>
      <c r="G62" s="126"/>
      <c r="H62" s="126"/>
      <c r="I62" s="126"/>
      <c r="J62" s="129"/>
      <c r="K62" s="126"/>
      <c r="L62" s="246">
        <f t="shared" si="5"/>
        <v>0</v>
      </c>
    </row>
    <row r="63" spans="1:12" x14ac:dyDescent="0.35">
      <c r="A63" s="123"/>
      <c r="B63" s="262">
        <v>43</v>
      </c>
      <c r="C63" s="263" t="str">
        <f t="shared" si="4"/>
        <v/>
      </c>
      <c r="D63" s="144"/>
      <c r="E63" s="144"/>
      <c r="F63" s="127"/>
      <c r="G63" s="126"/>
      <c r="H63" s="126"/>
      <c r="I63" s="126"/>
      <c r="J63" s="129"/>
      <c r="K63" s="126"/>
      <c r="L63" s="246">
        <f t="shared" si="5"/>
        <v>0</v>
      </c>
    </row>
    <row r="64" spans="1:12" x14ac:dyDescent="0.35">
      <c r="A64" s="123"/>
      <c r="B64" s="262">
        <v>44</v>
      </c>
      <c r="C64" s="263" t="str">
        <f t="shared" si="4"/>
        <v/>
      </c>
      <c r="D64" s="144"/>
      <c r="E64" s="144"/>
      <c r="F64" s="127"/>
      <c r="G64" s="126"/>
      <c r="H64" s="126"/>
      <c r="I64" s="126"/>
      <c r="J64" s="129"/>
      <c r="K64" s="126"/>
      <c r="L64" s="246">
        <f t="shared" si="5"/>
        <v>0</v>
      </c>
    </row>
    <row r="65" spans="1:12" x14ac:dyDescent="0.35">
      <c r="A65" s="123"/>
      <c r="B65" s="262">
        <v>45</v>
      </c>
      <c r="C65" s="263" t="str">
        <f t="shared" si="4"/>
        <v/>
      </c>
      <c r="D65" s="144"/>
      <c r="E65" s="144"/>
      <c r="F65" s="127"/>
      <c r="G65" s="126"/>
      <c r="H65" s="126"/>
      <c r="I65" s="126"/>
      <c r="J65" s="129"/>
      <c r="K65" s="126"/>
      <c r="L65" s="246">
        <f t="shared" si="5"/>
        <v>0</v>
      </c>
    </row>
    <row r="66" spans="1:12" x14ac:dyDescent="0.3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35">
      <c r="A67" s="123"/>
      <c r="B67" s="262">
        <v>47</v>
      </c>
      <c r="C67" s="263" t="str">
        <f t="shared" si="6"/>
        <v/>
      </c>
      <c r="D67" s="144"/>
      <c r="E67" s="144"/>
      <c r="F67" s="127"/>
      <c r="G67" s="126"/>
      <c r="H67" s="126"/>
      <c r="I67" s="126"/>
      <c r="J67" s="129"/>
      <c r="K67" s="126"/>
      <c r="L67" s="246">
        <f t="shared" si="5"/>
        <v>0</v>
      </c>
    </row>
    <row r="68" spans="1:12" x14ac:dyDescent="0.35">
      <c r="A68" s="123"/>
      <c r="B68" s="262">
        <v>48</v>
      </c>
      <c r="C68" s="263" t="str">
        <f t="shared" si="6"/>
        <v/>
      </c>
      <c r="D68" s="144"/>
      <c r="E68" s="144"/>
      <c r="F68" s="127"/>
      <c r="G68" s="126"/>
      <c r="H68" s="126"/>
      <c r="I68" s="126"/>
      <c r="J68" s="129"/>
      <c r="K68" s="126"/>
      <c r="L68" s="246">
        <f t="shared" si="5"/>
        <v>0</v>
      </c>
    </row>
    <row r="69" spans="1:12" x14ac:dyDescent="0.35">
      <c r="A69" s="123"/>
      <c r="B69" s="262">
        <v>49</v>
      </c>
      <c r="C69" s="263" t="str">
        <f t="shared" si="6"/>
        <v/>
      </c>
      <c r="D69" s="144"/>
      <c r="E69" s="144"/>
      <c r="F69" s="127"/>
      <c r="G69" s="126"/>
      <c r="H69" s="126"/>
      <c r="I69" s="126"/>
      <c r="J69" s="129"/>
      <c r="K69" s="126"/>
      <c r="L69" s="246">
        <f t="shared" si="5"/>
        <v>0</v>
      </c>
    </row>
    <row r="70" spans="1:12" x14ac:dyDescent="0.35">
      <c r="A70" s="123"/>
      <c r="B70" s="262">
        <v>50</v>
      </c>
      <c r="C70" s="263" t="str">
        <f t="shared" si="6"/>
        <v/>
      </c>
      <c r="D70" s="144"/>
      <c r="E70" s="144"/>
      <c r="F70" s="127"/>
      <c r="G70" s="126"/>
      <c r="H70" s="126"/>
      <c r="I70" s="126"/>
      <c r="J70" s="129"/>
      <c r="K70" s="126"/>
      <c r="L70" s="246">
        <f t="shared" si="5"/>
        <v>0</v>
      </c>
    </row>
    <row r="71" spans="1:12" x14ac:dyDescent="0.35">
      <c r="A71" s="123"/>
      <c r="B71" s="262">
        <v>51</v>
      </c>
      <c r="C71" s="263" t="str">
        <f t="shared" si="6"/>
        <v/>
      </c>
      <c r="D71" s="144"/>
      <c r="E71" s="144"/>
      <c r="F71" s="127"/>
      <c r="G71" s="126"/>
      <c r="H71" s="126"/>
      <c r="I71" s="126"/>
      <c r="J71" s="129"/>
      <c r="K71" s="126"/>
      <c r="L71" s="246">
        <f t="shared" si="5"/>
        <v>0</v>
      </c>
    </row>
    <row r="72" spans="1:12" x14ac:dyDescent="0.35">
      <c r="A72" s="123"/>
      <c r="B72" s="262">
        <v>52</v>
      </c>
      <c r="C72" s="263" t="str">
        <f t="shared" si="6"/>
        <v/>
      </c>
      <c r="D72" s="144"/>
      <c r="E72" s="144"/>
      <c r="F72" s="127"/>
      <c r="G72" s="126"/>
      <c r="H72" s="126"/>
      <c r="I72" s="126"/>
      <c r="J72" s="129"/>
      <c r="K72" s="126"/>
      <c r="L72" s="246">
        <f t="shared" si="5"/>
        <v>0</v>
      </c>
    </row>
    <row r="73" spans="1:12" x14ac:dyDescent="0.35">
      <c r="A73" s="123"/>
      <c r="B73" s="262">
        <v>53</v>
      </c>
      <c r="C73" s="263" t="str">
        <f t="shared" si="6"/>
        <v/>
      </c>
      <c r="D73" s="144"/>
      <c r="E73" s="144"/>
      <c r="F73" s="127"/>
      <c r="G73" s="126"/>
      <c r="H73" s="126"/>
      <c r="I73" s="126"/>
      <c r="J73" s="129"/>
      <c r="K73" s="126"/>
      <c r="L73" s="246">
        <f t="shared" si="5"/>
        <v>0</v>
      </c>
    </row>
    <row r="74" spans="1:12" x14ac:dyDescent="0.35">
      <c r="A74" s="123"/>
      <c r="B74" s="262">
        <v>54</v>
      </c>
      <c r="C74" s="263" t="str">
        <f t="shared" si="6"/>
        <v/>
      </c>
      <c r="D74" s="144"/>
      <c r="E74" s="144"/>
      <c r="F74" s="127"/>
      <c r="G74" s="126"/>
      <c r="H74" s="126"/>
      <c r="I74" s="126"/>
      <c r="J74" s="129"/>
      <c r="K74" s="126"/>
      <c r="L74" s="246">
        <f t="shared" si="5"/>
        <v>0</v>
      </c>
    </row>
    <row r="75" spans="1:12" x14ac:dyDescent="0.35">
      <c r="A75" s="123"/>
      <c r="B75" s="262">
        <v>55</v>
      </c>
      <c r="C75" s="263" t="str">
        <f t="shared" si="6"/>
        <v/>
      </c>
      <c r="D75" s="144"/>
      <c r="E75" s="144"/>
      <c r="F75" s="127"/>
      <c r="G75" s="126"/>
      <c r="H75" s="126"/>
      <c r="I75" s="126"/>
      <c r="J75" s="129"/>
      <c r="K75" s="126"/>
      <c r="L75" s="246">
        <f t="shared" si="5"/>
        <v>0</v>
      </c>
    </row>
    <row r="76" spans="1:12" x14ac:dyDescent="0.35">
      <c r="A76" s="123"/>
      <c r="B76" s="262">
        <v>56</v>
      </c>
      <c r="C76" s="263" t="str">
        <f t="shared" si="6"/>
        <v/>
      </c>
      <c r="D76" s="144"/>
      <c r="E76" s="144"/>
      <c r="F76" s="127"/>
      <c r="G76" s="126"/>
      <c r="H76" s="126"/>
      <c r="I76" s="126"/>
      <c r="J76" s="129"/>
      <c r="K76" s="126"/>
      <c r="L76" s="246">
        <f t="shared" si="5"/>
        <v>0</v>
      </c>
    </row>
    <row r="77" spans="1:12" x14ac:dyDescent="0.35">
      <c r="A77" s="123"/>
      <c r="B77" s="262">
        <v>57</v>
      </c>
      <c r="C77" s="263" t="str">
        <f t="shared" si="6"/>
        <v/>
      </c>
      <c r="D77" s="144"/>
      <c r="E77" s="144"/>
      <c r="F77" s="127"/>
      <c r="G77" s="126"/>
      <c r="H77" s="126"/>
      <c r="I77" s="126"/>
      <c r="J77" s="129"/>
      <c r="K77" s="126"/>
      <c r="L77" s="246">
        <f t="shared" si="5"/>
        <v>0</v>
      </c>
    </row>
    <row r="78" spans="1:12" x14ac:dyDescent="0.35">
      <c r="A78" s="123"/>
      <c r="B78" s="262">
        <v>58</v>
      </c>
      <c r="C78" s="263" t="str">
        <f t="shared" si="6"/>
        <v/>
      </c>
      <c r="D78" s="144"/>
      <c r="E78" s="144"/>
      <c r="F78" s="127"/>
      <c r="G78" s="126"/>
      <c r="H78" s="126"/>
      <c r="I78" s="126"/>
      <c r="J78" s="129"/>
      <c r="K78" s="126"/>
      <c r="L78" s="246">
        <f>SUM(G78:K78)</f>
        <v>0</v>
      </c>
    </row>
    <row r="79" spans="1:12" x14ac:dyDescent="0.35">
      <c r="A79" s="123"/>
      <c r="B79" s="262">
        <v>59</v>
      </c>
      <c r="C79" s="263" t="str">
        <f t="shared" si="6"/>
        <v/>
      </c>
      <c r="D79" s="144"/>
      <c r="E79" s="144"/>
      <c r="F79" s="127"/>
      <c r="G79" s="126"/>
      <c r="H79" s="126"/>
      <c r="I79" s="126"/>
      <c r="J79" s="129"/>
      <c r="K79" s="126"/>
      <c r="L79" s="246">
        <f t="shared" si="5"/>
        <v>0</v>
      </c>
    </row>
    <row r="80" spans="1:12" x14ac:dyDescent="0.35">
      <c r="A80" s="123"/>
      <c r="B80" s="262">
        <v>60</v>
      </c>
      <c r="C80" s="263" t="str">
        <f t="shared" si="6"/>
        <v/>
      </c>
      <c r="D80" s="144"/>
      <c r="E80" s="144"/>
      <c r="F80" s="127"/>
      <c r="G80" s="126"/>
      <c r="H80" s="126"/>
      <c r="I80" s="126"/>
      <c r="J80" s="129"/>
      <c r="K80" s="126"/>
      <c r="L80" s="246">
        <f t="shared" si="5"/>
        <v>0</v>
      </c>
    </row>
    <row r="81" spans="1:12" x14ac:dyDescent="0.35">
      <c r="A81" s="123"/>
      <c r="B81" s="262">
        <v>61</v>
      </c>
      <c r="C81" s="263" t="str">
        <f t="shared" si="6"/>
        <v/>
      </c>
      <c r="D81" s="144"/>
      <c r="E81" s="144"/>
      <c r="F81" s="127"/>
      <c r="G81" s="126"/>
      <c r="H81" s="126"/>
      <c r="I81" s="126"/>
      <c r="J81" s="129"/>
      <c r="K81" s="126"/>
      <c r="L81" s="246">
        <f t="shared" si="5"/>
        <v>0</v>
      </c>
    </row>
    <row r="82" spans="1:12" x14ac:dyDescent="0.35">
      <c r="A82" s="123"/>
      <c r="B82" s="262">
        <v>62</v>
      </c>
      <c r="C82" s="263" t="str">
        <f t="shared" si="6"/>
        <v/>
      </c>
      <c r="D82" s="144"/>
      <c r="E82" s="144"/>
      <c r="F82" s="127"/>
      <c r="G82" s="126"/>
      <c r="H82" s="126"/>
      <c r="I82" s="126"/>
      <c r="J82" s="129"/>
      <c r="K82" s="126"/>
      <c r="L82" s="246">
        <f t="shared" si="5"/>
        <v>0</v>
      </c>
    </row>
    <row r="83" spans="1:12" x14ac:dyDescent="0.35">
      <c r="A83" s="123"/>
      <c r="B83" s="262">
        <v>63</v>
      </c>
      <c r="C83" s="263" t="str">
        <f t="shared" si="6"/>
        <v/>
      </c>
      <c r="D83" s="144"/>
      <c r="E83" s="144"/>
      <c r="F83" s="127"/>
      <c r="G83" s="126"/>
      <c r="H83" s="126"/>
      <c r="I83" s="126"/>
      <c r="J83" s="129"/>
      <c r="K83" s="126"/>
      <c r="L83" s="246">
        <f t="shared" si="5"/>
        <v>0</v>
      </c>
    </row>
    <row r="84" spans="1:12" x14ac:dyDescent="0.35">
      <c r="A84" s="123"/>
      <c r="B84" s="262">
        <v>64</v>
      </c>
      <c r="C84" s="263" t="str">
        <f t="shared" si="6"/>
        <v/>
      </c>
      <c r="D84" s="144"/>
      <c r="E84" s="144"/>
      <c r="F84" s="127"/>
      <c r="G84" s="126"/>
      <c r="H84" s="126"/>
      <c r="I84" s="126"/>
      <c r="J84" s="129"/>
      <c r="K84" s="126"/>
      <c r="L84" s="246">
        <f t="shared" si="5"/>
        <v>0</v>
      </c>
    </row>
    <row r="85" spans="1:12" x14ac:dyDescent="0.35">
      <c r="A85" s="123"/>
      <c r="B85" s="262">
        <v>65</v>
      </c>
      <c r="C85" s="263" t="str">
        <f t="shared" si="6"/>
        <v/>
      </c>
      <c r="D85" s="144"/>
      <c r="E85" s="144"/>
      <c r="F85" s="127"/>
      <c r="G85" s="126"/>
      <c r="H85" s="126"/>
      <c r="I85" s="126"/>
      <c r="J85" s="129"/>
      <c r="K85" s="126"/>
      <c r="L85" s="246">
        <f t="shared" si="5"/>
        <v>0</v>
      </c>
    </row>
    <row r="86" spans="1:12" x14ac:dyDescent="0.35">
      <c r="A86" s="123"/>
      <c r="B86" s="262">
        <v>66</v>
      </c>
      <c r="C86" s="263" t="str">
        <f t="shared" si="6"/>
        <v/>
      </c>
      <c r="D86" s="144"/>
      <c r="E86" s="144"/>
      <c r="F86" s="127"/>
      <c r="G86" s="126"/>
      <c r="H86" s="126"/>
      <c r="I86" s="126"/>
      <c r="J86" s="129"/>
      <c r="K86" s="126"/>
      <c r="L86" s="246">
        <f t="shared" si="5"/>
        <v>0</v>
      </c>
    </row>
    <row r="87" spans="1:12" x14ac:dyDescent="0.35">
      <c r="A87" s="123"/>
      <c r="B87" s="262">
        <v>67</v>
      </c>
      <c r="C87" s="263" t="str">
        <f t="shared" si="6"/>
        <v/>
      </c>
      <c r="D87" s="144"/>
      <c r="E87" s="144"/>
      <c r="F87" s="127"/>
      <c r="G87" s="126"/>
      <c r="H87" s="126"/>
      <c r="I87" s="126"/>
      <c r="J87" s="129"/>
      <c r="K87" s="126"/>
      <c r="L87" s="246">
        <f t="shared" si="5"/>
        <v>0</v>
      </c>
    </row>
    <row r="88" spans="1:12" x14ac:dyDescent="0.35">
      <c r="A88" s="123"/>
      <c r="B88" s="262">
        <v>68</v>
      </c>
      <c r="C88" s="263" t="str">
        <f t="shared" si="6"/>
        <v/>
      </c>
      <c r="D88" s="144"/>
      <c r="E88" s="144"/>
      <c r="F88" s="127"/>
      <c r="G88" s="126"/>
      <c r="H88" s="126"/>
      <c r="I88" s="126"/>
      <c r="J88" s="129"/>
      <c r="K88" s="126"/>
      <c r="L88" s="246">
        <f t="shared" si="5"/>
        <v>0</v>
      </c>
    </row>
    <row r="89" spans="1:12" x14ac:dyDescent="0.35">
      <c r="A89" s="123"/>
      <c r="B89" s="262">
        <v>69</v>
      </c>
      <c r="C89" s="263" t="str">
        <f t="shared" si="6"/>
        <v/>
      </c>
      <c r="D89" s="144"/>
      <c r="E89" s="144"/>
      <c r="F89" s="127"/>
      <c r="G89" s="126"/>
      <c r="H89" s="126"/>
      <c r="I89" s="126"/>
      <c r="J89" s="129"/>
      <c r="K89" s="126"/>
      <c r="L89" s="246">
        <f t="shared" si="5"/>
        <v>0</v>
      </c>
    </row>
    <row r="90" spans="1:12" x14ac:dyDescent="0.35">
      <c r="A90" s="123"/>
      <c r="B90" s="262">
        <v>70</v>
      </c>
      <c r="C90" s="263" t="str">
        <f t="shared" si="6"/>
        <v/>
      </c>
      <c r="D90" s="144"/>
      <c r="E90" s="144"/>
      <c r="F90" s="127"/>
      <c r="G90" s="126"/>
      <c r="H90" s="126"/>
      <c r="I90" s="126"/>
      <c r="J90" s="129"/>
      <c r="K90" s="126"/>
      <c r="L90" s="246">
        <f t="shared" si="5"/>
        <v>0</v>
      </c>
    </row>
    <row r="91" spans="1:12" x14ac:dyDescent="0.35">
      <c r="A91" s="123"/>
      <c r="B91" s="262">
        <v>71</v>
      </c>
      <c r="C91" s="263" t="str">
        <f t="shared" si="6"/>
        <v/>
      </c>
      <c r="D91" s="144"/>
      <c r="E91" s="144"/>
      <c r="F91" s="127"/>
      <c r="G91" s="126"/>
      <c r="H91" s="126"/>
      <c r="I91" s="126"/>
      <c r="J91" s="129"/>
      <c r="K91" s="126"/>
      <c r="L91" s="246">
        <f t="shared" si="5"/>
        <v>0</v>
      </c>
    </row>
    <row r="92" spans="1:12" x14ac:dyDescent="0.35">
      <c r="A92" s="123"/>
      <c r="B92" s="262">
        <v>72</v>
      </c>
      <c r="C92" s="263" t="str">
        <f t="shared" si="6"/>
        <v/>
      </c>
      <c r="D92" s="144"/>
      <c r="E92" s="144"/>
      <c r="F92" s="127"/>
      <c r="G92" s="126"/>
      <c r="H92" s="126"/>
      <c r="I92" s="126"/>
      <c r="J92" s="129"/>
      <c r="K92" s="126"/>
      <c r="L92" s="246">
        <f t="shared" si="5"/>
        <v>0</v>
      </c>
    </row>
    <row r="93" spans="1:12" x14ac:dyDescent="0.35">
      <c r="A93" s="123"/>
      <c r="B93" s="262">
        <v>73</v>
      </c>
      <c r="C93" s="263" t="str">
        <f t="shared" si="6"/>
        <v/>
      </c>
      <c r="D93" s="144"/>
      <c r="E93" s="144"/>
      <c r="F93" s="127"/>
      <c r="G93" s="126"/>
      <c r="H93" s="126"/>
      <c r="I93" s="126"/>
      <c r="J93" s="129"/>
      <c r="K93" s="126"/>
      <c r="L93" s="246">
        <f t="shared" si="5"/>
        <v>0</v>
      </c>
    </row>
    <row r="94" spans="1:12" x14ac:dyDescent="0.35">
      <c r="A94" s="123"/>
      <c r="B94" s="262">
        <v>74</v>
      </c>
      <c r="C94" s="263" t="str">
        <f t="shared" si="6"/>
        <v/>
      </c>
      <c r="D94" s="144"/>
      <c r="E94" s="144"/>
      <c r="F94" s="127"/>
      <c r="G94" s="126"/>
      <c r="H94" s="126"/>
      <c r="I94" s="126"/>
      <c r="J94" s="129"/>
      <c r="K94" s="126"/>
      <c r="L94" s="246">
        <f t="shared" si="5"/>
        <v>0</v>
      </c>
    </row>
    <row r="95" spans="1:12" x14ac:dyDescent="0.35">
      <c r="A95" s="123"/>
      <c r="B95" s="262">
        <v>75</v>
      </c>
      <c r="C95" s="263" t="str">
        <f t="shared" si="6"/>
        <v/>
      </c>
      <c r="D95" s="144"/>
      <c r="E95" s="144"/>
      <c r="F95" s="127"/>
      <c r="G95" s="126"/>
      <c r="H95" s="126"/>
      <c r="I95" s="126"/>
      <c r="J95" s="129"/>
      <c r="K95" s="126"/>
      <c r="L95" s="246">
        <f t="shared" si="5"/>
        <v>0</v>
      </c>
    </row>
    <row r="96" spans="1:12" x14ac:dyDescent="0.35">
      <c r="A96" s="123"/>
      <c r="B96" s="262">
        <v>76</v>
      </c>
      <c r="C96" s="263" t="str">
        <f t="shared" si="6"/>
        <v/>
      </c>
      <c r="D96" s="144"/>
      <c r="E96" s="144"/>
      <c r="F96" s="127"/>
      <c r="G96" s="126"/>
      <c r="H96" s="126"/>
      <c r="I96" s="126"/>
      <c r="J96" s="129"/>
      <c r="K96" s="126"/>
      <c r="L96" s="246">
        <f t="shared" si="5"/>
        <v>0</v>
      </c>
    </row>
    <row r="97" spans="1:12" x14ac:dyDescent="0.35">
      <c r="A97" s="123"/>
      <c r="B97" s="262">
        <v>77</v>
      </c>
      <c r="C97" s="263" t="str">
        <f t="shared" si="6"/>
        <v/>
      </c>
      <c r="D97" s="144"/>
      <c r="E97" s="144"/>
      <c r="F97" s="127"/>
      <c r="G97" s="126"/>
      <c r="H97" s="126"/>
      <c r="I97" s="126"/>
      <c r="J97" s="129"/>
      <c r="K97" s="126"/>
      <c r="L97" s="246">
        <f t="shared" si="5"/>
        <v>0</v>
      </c>
    </row>
    <row r="98" spans="1:12" x14ac:dyDescent="0.3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35">
      <c r="A99" s="123"/>
      <c r="B99" s="262">
        <v>79</v>
      </c>
      <c r="C99" s="263" t="str">
        <f t="shared" si="7"/>
        <v/>
      </c>
      <c r="D99" s="144"/>
      <c r="E99" s="144"/>
      <c r="F99" s="127"/>
      <c r="G99" s="126"/>
      <c r="H99" s="126"/>
      <c r="I99" s="126"/>
      <c r="J99" s="129"/>
      <c r="K99" s="126"/>
      <c r="L99" s="246">
        <f t="shared" ref="L99:L110" si="8">SUM(G99:K99)</f>
        <v>0</v>
      </c>
    </row>
    <row r="100" spans="1:12" x14ac:dyDescent="0.35">
      <c r="A100" s="123"/>
      <c r="B100" s="262">
        <v>80</v>
      </c>
      <c r="C100" s="263" t="str">
        <f t="shared" si="7"/>
        <v/>
      </c>
      <c r="D100" s="144"/>
      <c r="E100" s="144"/>
      <c r="F100" s="127"/>
      <c r="G100" s="126"/>
      <c r="H100" s="126"/>
      <c r="I100" s="126"/>
      <c r="J100" s="129"/>
      <c r="K100" s="126"/>
      <c r="L100" s="246">
        <f t="shared" si="8"/>
        <v>0</v>
      </c>
    </row>
    <row r="101" spans="1:12" x14ac:dyDescent="0.35">
      <c r="A101" s="123"/>
      <c r="B101" s="262">
        <v>81</v>
      </c>
      <c r="C101" s="263" t="str">
        <f t="shared" si="7"/>
        <v/>
      </c>
      <c r="D101" s="144"/>
      <c r="E101" s="144"/>
      <c r="F101" s="127"/>
      <c r="G101" s="126"/>
      <c r="H101" s="126"/>
      <c r="I101" s="126"/>
      <c r="J101" s="129"/>
      <c r="K101" s="126"/>
      <c r="L101" s="246">
        <f t="shared" si="8"/>
        <v>0</v>
      </c>
    </row>
    <row r="102" spans="1:12" x14ac:dyDescent="0.35">
      <c r="A102" s="123"/>
      <c r="B102" s="262">
        <v>82</v>
      </c>
      <c r="C102" s="263" t="str">
        <f t="shared" si="7"/>
        <v/>
      </c>
      <c r="D102" s="144"/>
      <c r="E102" s="144"/>
      <c r="F102" s="127"/>
      <c r="G102" s="126"/>
      <c r="H102" s="126"/>
      <c r="I102" s="126"/>
      <c r="J102" s="129"/>
      <c r="K102" s="126"/>
      <c r="L102" s="246">
        <f t="shared" si="8"/>
        <v>0</v>
      </c>
    </row>
    <row r="103" spans="1:12" x14ac:dyDescent="0.35">
      <c r="A103" s="123"/>
      <c r="B103" s="262">
        <v>83</v>
      </c>
      <c r="C103" s="263" t="str">
        <f t="shared" si="7"/>
        <v/>
      </c>
      <c r="D103" s="144"/>
      <c r="E103" s="144"/>
      <c r="F103" s="127"/>
      <c r="G103" s="126"/>
      <c r="H103" s="126"/>
      <c r="I103" s="126"/>
      <c r="J103" s="129"/>
      <c r="K103" s="126"/>
      <c r="L103" s="246">
        <f t="shared" si="8"/>
        <v>0</v>
      </c>
    </row>
    <row r="104" spans="1:12" x14ac:dyDescent="0.35">
      <c r="A104" s="123"/>
      <c r="B104" s="262">
        <v>84</v>
      </c>
      <c r="C104" s="263" t="str">
        <f t="shared" si="7"/>
        <v/>
      </c>
      <c r="D104" s="144"/>
      <c r="E104" s="144"/>
      <c r="F104" s="127"/>
      <c r="G104" s="126"/>
      <c r="H104" s="126"/>
      <c r="I104" s="126"/>
      <c r="J104" s="129"/>
      <c r="K104" s="126"/>
      <c r="L104" s="246">
        <f t="shared" si="8"/>
        <v>0</v>
      </c>
    </row>
    <row r="105" spans="1:12" x14ac:dyDescent="0.35">
      <c r="A105" s="123"/>
      <c r="B105" s="262">
        <v>85</v>
      </c>
      <c r="C105" s="263" t="str">
        <f t="shared" si="7"/>
        <v/>
      </c>
      <c r="D105" s="144"/>
      <c r="E105" s="144"/>
      <c r="F105" s="127"/>
      <c r="G105" s="126"/>
      <c r="H105" s="126"/>
      <c r="I105" s="126"/>
      <c r="J105" s="129"/>
      <c r="K105" s="126"/>
      <c r="L105" s="246">
        <f t="shared" si="8"/>
        <v>0</v>
      </c>
    </row>
    <row r="106" spans="1:12" x14ac:dyDescent="0.35">
      <c r="A106" s="123"/>
      <c r="B106" s="262">
        <v>86</v>
      </c>
      <c r="C106" s="263" t="str">
        <f t="shared" si="7"/>
        <v/>
      </c>
      <c r="D106" s="144"/>
      <c r="E106" s="144"/>
      <c r="F106" s="127"/>
      <c r="G106" s="126"/>
      <c r="H106" s="126"/>
      <c r="I106" s="126"/>
      <c r="J106" s="129"/>
      <c r="K106" s="126"/>
      <c r="L106" s="246">
        <f t="shared" si="8"/>
        <v>0</v>
      </c>
    </row>
    <row r="107" spans="1:12" x14ac:dyDescent="0.35">
      <c r="A107" s="123"/>
      <c r="B107" s="262">
        <v>87</v>
      </c>
      <c r="C107" s="263" t="str">
        <f t="shared" si="7"/>
        <v/>
      </c>
      <c r="D107" s="144"/>
      <c r="E107" s="144"/>
      <c r="F107" s="127"/>
      <c r="G107" s="126"/>
      <c r="H107" s="126"/>
      <c r="I107" s="126"/>
      <c r="J107" s="129"/>
      <c r="K107" s="126"/>
      <c r="L107" s="246">
        <f t="shared" si="8"/>
        <v>0</v>
      </c>
    </row>
    <row r="108" spans="1:12" x14ac:dyDescent="0.35">
      <c r="A108" s="123"/>
      <c r="B108" s="262">
        <v>88</v>
      </c>
      <c r="C108" s="263" t="str">
        <f t="shared" si="7"/>
        <v/>
      </c>
      <c r="D108" s="144"/>
      <c r="E108" s="144"/>
      <c r="F108" s="127"/>
      <c r="G108" s="126"/>
      <c r="H108" s="126"/>
      <c r="I108" s="126"/>
      <c r="J108" s="129"/>
      <c r="K108" s="126"/>
      <c r="L108" s="246">
        <f t="shared" si="8"/>
        <v>0</v>
      </c>
    </row>
    <row r="109" spans="1:12" x14ac:dyDescent="0.35">
      <c r="A109" s="123"/>
      <c r="B109" s="262">
        <v>89</v>
      </c>
      <c r="C109" s="263" t="str">
        <f t="shared" si="7"/>
        <v/>
      </c>
      <c r="D109" s="144"/>
      <c r="E109" s="144"/>
      <c r="F109" s="127"/>
      <c r="G109" s="126"/>
      <c r="H109" s="126"/>
      <c r="I109" s="126"/>
      <c r="J109" s="129"/>
      <c r="K109" s="126"/>
      <c r="L109" s="246">
        <f t="shared" si="8"/>
        <v>0</v>
      </c>
    </row>
    <row r="110" spans="1:12" x14ac:dyDescent="0.35">
      <c r="A110" s="123"/>
      <c r="B110" s="262">
        <v>90</v>
      </c>
      <c r="C110" s="263" t="str">
        <f t="shared" si="7"/>
        <v/>
      </c>
      <c r="D110" s="144"/>
      <c r="E110" s="144"/>
      <c r="F110" s="127"/>
      <c r="G110" s="126"/>
      <c r="H110" s="126"/>
      <c r="I110" s="126"/>
      <c r="J110" s="129"/>
      <c r="K110" s="126"/>
      <c r="L110" s="246">
        <f t="shared" si="8"/>
        <v>0</v>
      </c>
    </row>
    <row r="111" spans="1:12" x14ac:dyDescent="0.35">
      <c r="A111" s="123"/>
      <c r="B111" s="262">
        <v>91</v>
      </c>
      <c r="C111" s="263" t="str">
        <f t="shared" si="7"/>
        <v/>
      </c>
      <c r="D111" s="144"/>
      <c r="E111" s="144"/>
      <c r="F111" s="127"/>
      <c r="G111" s="126"/>
      <c r="H111" s="126"/>
      <c r="I111" s="126"/>
      <c r="J111" s="129"/>
      <c r="K111" s="126"/>
      <c r="L111" s="246">
        <f>SUM(G111:K111)</f>
        <v>0</v>
      </c>
    </row>
    <row r="112" spans="1:12" x14ac:dyDescent="0.35">
      <c r="A112" s="123"/>
      <c r="B112" s="262">
        <v>92</v>
      </c>
      <c r="C112" s="263" t="str">
        <f t="shared" si="7"/>
        <v/>
      </c>
      <c r="D112" s="144"/>
      <c r="E112" s="144"/>
      <c r="F112" s="127"/>
      <c r="G112" s="126"/>
      <c r="H112" s="126"/>
      <c r="I112" s="126"/>
      <c r="J112" s="129"/>
      <c r="K112" s="126"/>
      <c r="L112" s="246">
        <f t="shared" ref="L112:L120" si="9">SUM(G112:K112)</f>
        <v>0</v>
      </c>
    </row>
    <row r="113" spans="1:12" x14ac:dyDescent="0.35">
      <c r="A113" s="123"/>
      <c r="B113" s="262">
        <v>93</v>
      </c>
      <c r="C113" s="263" t="str">
        <f t="shared" si="7"/>
        <v/>
      </c>
      <c r="D113" s="144"/>
      <c r="E113" s="144"/>
      <c r="F113" s="127"/>
      <c r="G113" s="126"/>
      <c r="H113" s="126"/>
      <c r="I113" s="126"/>
      <c r="J113" s="129"/>
      <c r="K113" s="126"/>
      <c r="L113" s="246">
        <f t="shared" si="9"/>
        <v>0</v>
      </c>
    </row>
    <row r="114" spans="1:12" x14ac:dyDescent="0.35">
      <c r="A114" s="123"/>
      <c r="B114" s="262">
        <v>94</v>
      </c>
      <c r="C114" s="263" t="str">
        <f t="shared" si="7"/>
        <v/>
      </c>
      <c r="D114" s="144"/>
      <c r="E114" s="144"/>
      <c r="F114" s="127"/>
      <c r="G114" s="126"/>
      <c r="H114" s="126"/>
      <c r="I114" s="126"/>
      <c r="J114" s="129"/>
      <c r="K114" s="126"/>
      <c r="L114" s="246">
        <f t="shared" si="9"/>
        <v>0</v>
      </c>
    </row>
    <row r="115" spans="1:12" x14ac:dyDescent="0.35">
      <c r="A115" s="123"/>
      <c r="B115" s="262">
        <v>95</v>
      </c>
      <c r="C115" s="263" t="str">
        <f t="shared" si="7"/>
        <v/>
      </c>
      <c r="D115" s="144"/>
      <c r="E115" s="144"/>
      <c r="F115" s="127"/>
      <c r="G115" s="126"/>
      <c r="H115" s="126"/>
      <c r="I115" s="126"/>
      <c r="J115" s="129"/>
      <c r="K115" s="126"/>
      <c r="L115" s="246">
        <f t="shared" si="9"/>
        <v>0</v>
      </c>
    </row>
    <row r="116" spans="1:12" x14ac:dyDescent="0.35">
      <c r="A116" s="123"/>
      <c r="B116" s="262">
        <v>96</v>
      </c>
      <c r="C116" s="263" t="str">
        <f t="shared" si="7"/>
        <v/>
      </c>
      <c r="D116" s="144"/>
      <c r="E116" s="144"/>
      <c r="F116" s="127"/>
      <c r="G116" s="126"/>
      <c r="H116" s="126"/>
      <c r="I116" s="126"/>
      <c r="J116" s="129"/>
      <c r="K116" s="126"/>
      <c r="L116" s="246">
        <f t="shared" si="9"/>
        <v>0</v>
      </c>
    </row>
    <row r="117" spans="1:12" x14ac:dyDescent="0.35">
      <c r="A117" s="123"/>
      <c r="B117" s="262">
        <v>97</v>
      </c>
      <c r="C117" s="263" t="str">
        <f t="shared" si="7"/>
        <v/>
      </c>
      <c r="D117" s="144"/>
      <c r="E117" s="144"/>
      <c r="F117" s="127"/>
      <c r="G117" s="126"/>
      <c r="H117" s="126"/>
      <c r="I117" s="126"/>
      <c r="J117" s="129"/>
      <c r="K117" s="126"/>
      <c r="L117" s="246">
        <f t="shared" si="9"/>
        <v>0</v>
      </c>
    </row>
    <row r="118" spans="1:12" x14ac:dyDescent="0.35">
      <c r="A118" s="123"/>
      <c r="B118" s="262">
        <v>98</v>
      </c>
      <c r="C118" s="263" t="str">
        <f t="shared" si="7"/>
        <v/>
      </c>
      <c r="D118" s="144"/>
      <c r="E118" s="144"/>
      <c r="F118" s="127"/>
      <c r="G118" s="126"/>
      <c r="H118" s="126"/>
      <c r="I118" s="126"/>
      <c r="J118" s="129"/>
      <c r="K118" s="126"/>
      <c r="L118" s="246">
        <f t="shared" si="9"/>
        <v>0</v>
      </c>
    </row>
    <row r="119" spans="1:12" x14ac:dyDescent="0.35">
      <c r="A119" s="123"/>
      <c r="B119" s="262">
        <v>99</v>
      </c>
      <c r="C119" s="263" t="str">
        <f t="shared" si="7"/>
        <v/>
      </c>
      <c r="D119" s="144"/>
      <c r="E119" s="144"/>
      <c r="F119" s="127"/>
      <c r="G119" s="126"/>
      <c r="H119" s="126"/>
      <c r="I119" s="126"/>
      <c r="J119" s="129"/>
      <c r="K119" s="126"/>
      <c r="L119" s="246">
        <f t="shared" si="9"/>
        <v>0</v>
      </c>
    </row>
    <row r="120" spans="1:12" x14ac:dyDescent="0.35">
      <c r="A120" s="123"/>
      <c r="B120" s="262">
        <v>100</v>
      </c>
      <c r="C120" s="263" t="str">
        <f t="shared" si="7"/>
        <v/>
      </c>
      <c r="D120" s="144"/>
      <c r="E120" s="144"/>
      <c r="F120" s="127"/>
      <c r="G120" s="126"/>
      <c r="H120" s="126"/>
      <c r="I120" s="126"/>
      <c r="J120" s="129"/>
      <c r="K120" s="126"/>
      <c r="L120" s="246">
        <f t="shared" si="9"/>
        <v>0</v>
      </c>
    </row>
    <row r="121" spans="1:12" x14ac:dyDescent="0.35">
      <c r="A121" s="123"/>
      <c r="B121" s="262">
        <v>101</v>
      </c>
      <c r="C121" s="263" t="str">
        <f t="shared" si="7"/>
        <v/>
      </c>
      <c r="D121" s="144"/>
      <c r="E121" s="144"/>
      <c r="F121" s="127"/>
      <c r="G121" s="126"/>
      <c r="H121" s="126"/>
      <c r="I121" s="126"/>
      <c r="J121" s="129"/>
      <c r="K121" s="126"/>
      <c r="L121" s="246">
        <f>SUM(G121:K121)</f>
        <v>0</v>
      </c>
    </row>
    <row r="122" spans="1:12" x14ac:dyDescent="0.35">
      <c r="A122" s="123"/>
      <c r="B122" s="262">
        <v>102</v>
      </c>
      <c r="C122" s="263" t="str">
        <f t="shared" si="7"/>
        <v/>
      </c>
      <c r="D122" s="144"/>
      <c r="E122" s="144"/>
      <c r="F122" s="127"/>
      <c r="G122" s="126"/>
      <c r="H122" s="126"/>
      <c r="I122" s="126"/>
      <c r="J122" s="129"/>
      <c r="K122" s="126"/>
      <c r="L122" s="246">
        <f t="shared" ref="L122:L127" si="10">SUM(G122:K122)</f>
        <v>0</v>
      </c>
    </row>
    <row r="123" spans="1:12" x14ac:dyDescent="0.35">
      <c r="A123" s="123"/>
      <c r="B123" s="262">
        <v>103</v>
      </c>
      <c r="C123" s="263" t="str">
        <f t="shared" si="7"/>
        <v/>
      </c>
      <c r="D123" s="144"/>
      <c r="E123" s="144"/>
      <c r="F123" s="127"/>
      <c r="G123" s="126"/>
      <c r="H123" s="126"/>
      <c r="I123" s="126"/>
      <c r="J123" s="129"/>
      <c r="K123" s="126"/>
      <c r="L123" s="246">
        <f t="shared" si="10"/>
        <v>0</v>
      </c>
    </row>
    <row r="124" spans="1:12" x14ac:dyDescent="0.35">
      <c r="A124" s="123"/>
      <c r="B124" s="262">
        <v>104</v>
      </c>
      <c r="C124" s="263" t="str">
        <f t="shared" si="7"/>
        <v/>
      </c>
      <c r="D124" s="144"/>
      <c r="E124" s="144"/>
      <c r="F124" s="127"/>
      <c r="G124" s="126"/>
      <c r="H124" s="126"/>
      <c r="I124" s="126"/>
      <c r="J124" s="129"/>
      <c r="K124" s="126"/>
      <c r="L124" s="246">
        <f>SUM(G124:K124)</f>
        <v>0</v>
      </c>
    </row>
    <row r="125" spans="1:12" x14ac:dyDescent="0.35">
      <c r="A125" s="123"/>
      <c r="B125" s="262">
        <v>105</v>
      </c>
      <c r="C125" s="263" t="str">
        <f t="shared" si="7"/>
        <v/>
      </c>
      <c r="D125" s="144"/>
      <c r="E125" s="144"/>
      <c r="F125" s="127"/>
      <c r="G125" s="126"/>
      <c r="H125" s="126"/>
      <c r="I125" s="126"/>
      <c r="J125" s="129"/>
      <c r="K125" s="126"/>
      <c r="L125" s="246">
        <f t="shared" si="10"/>
        <v>0</v>
      </c>
    </row>
    <row r="126" spans="1:12" x14ac:dyDescent="0.35">
      <c r="A126" s="123"/>
      <c r="B126" s="262">
        <v>106</v>
      </c>
      <c r="C126" s="263" t="str">
        <f t="shared" si="7"/>
        <v/>
      </c>
      <c r="D126" s="144"/>
      <c r="E126" s="144"/>
      <c r="F126" s="127"/>
      <c r="G126" s="126"/>
      <c r="H126" s="126"/>
      <c r="I126" s="126"/>
      <c r="J126" s="129"/>
      <c r="K126" s="126"/>
      <c r="L126" s="246">
        <f t="shared" si="10"/>
        <v>0</v>
      </c>
    </row>
    <row r="127" spans="1:12" x14ac:dyDescent="0.35">
      <c r="A127" s="123"/>
      <c r="B127" s="262">
        <v>107</v>
      </c>
      <c r="C127" s="263" t="str">
        <f t="shared" si="7"/>
        <v/>
      </c>
      <c r="D127" s="144"/>
      <c r="E127" s="144"/>
      <c r="F127" s="127"/>
      <c r="G127" s="126"/>
      <c r="H127" s="126"/>
      <c r="I127" s="126"/>
      <c r="J127" s="129"/>
      <c r="K127" s="126"/>
      <c r="L127" s="246">
        <f t="shared" si="10"/>
        <v>0</v>
      </c>
    </row>
    <row r="128" spans="1:12" x14ac:dyDescent="0.35">
      <c r="A128" s="123"/>
      <c r="B128" s="262">
        <v>108</v>
      </c>
      <c r="C128" s="263" t="str">
        <f t="shared" si="7"/>
        <v/>
      </c>
      <c r="D128" s="144"/>
      <c r="E128" s="144"/>
      <c r="F128" s="127"/>
      <c r="G128" s="126"/>
      <c r="H128" s="126"/>
      <c r="I128" s="126"/>
      <c r="J128" s="129"/>
      <c r="K128" s="126"/>
      <c r="L128" s="246">
        <f>SUM(G128:K128)</f>
        <v>0</v>
      </c>
    </row>
    <row r="129" spans="1:12" x14ac:dyDescent="0.35">
      <c r="A129" s="123"/>
      <c r="B129" s="262">
        <v>109</v>
      </c>
      <c r="C129" s="263" t="str">
        <f t="shared" si="7"/>
        <v/>
      </c>
      <c r="D129" s="144"/>
      <c r="E129" s="144"/>
      <c r="F129" s="127"/>
      <c r="G129" s="126"/>
      <c r="H129" s="126"/>
      <c r="I129" s="126"/>
      <c r="J129" s="129"/>
      <c r="K129" s="126"/>
      <c r="L129" s="246">
        <f t="shared" ref="L129" si="11">SUM(G129:K129)</f>
        <v>0</v>
      </c>
    </row>
    <row r="130" spans="1:12" x14ac:dyDescent="0.35">
      <c r="A130" s="123"/>
      <c r="B130" s="262">
        <v>110</v>
      </c>
      <c r="C130" s="263" t="str">
        <f t="shared" si="7"/>
        <v/>
      </c>
      <c r="D130" s="144"/>
      <c r="E130" s="144"/>
      <c r="F130" s="127"/>
      <c r="G130" s="126"/>
      <c r="H130" s="126"/>
      <c r="I130" s="126"/>
      <c r="J130" s="129"/>
      <c r="K130" s="126"/>
      <c r="L130" s="246">
        <f>SUM(G130:K130)</f>
        <v>0</v>
      </c>
    </row>
    <row r="131" spans="1:12" x14ac:dyDescent="0.35">
      <c r="A131" s="123"/>
      <c r="B131" s="262">
        <v>111</v>
      </c>
      <c r="C131" s="263" t="str">
        <f t="shared" si="7"/>
        <v/>
      </c>
      <c r="D131" s="144"/>
      <c r="E131" s="144"/>
      <c r="F131" s="127"/>
      <c r="G131" s="126"/>
      <c r="H131" s="126"/>
      <c r="I131" s="126"/>
      <c r="J131" s="129"/>
      <c r="K131" s="126"/>
      <c r="L131" s="246">
        <f t="shared" ref="L131:L133" si="12">SUM(G131:K131)</f>
        <v>0</v>
      </c>
    </row>
    <row r="132" spans="1:12" x14ac:dyDescent="0.35">
      <c r="A132" s="123"/>
      <c r="B132" s="262">
        <v>112</v>
      </c>
      <c r="C132" s="263" t="str">
        <f t="shared" si="7"/>
        <v/>
      </c>
      <c r="D132" s="144"/>
      <c r="E132" s="144"/>
      <c r="F132" s="127"/>
      <c r="G132" s="126"/>
      <c r="H132" s="126"/>
      <c r="I132" s="126"/>
      <c r="J132" s="129"/>
      <c r="K132" s="126"/>
      <c r="L132" s="246">
        <f t="shared" si="12"/>
        <v>0</v>
      </c>
    </row>
    <row r="133" spans="1:12" x14ac:dyDescent="0.35">
      <c r="A133" s="123"/>
      <c r="B133" s="262">
        <v>113</v>
      </c>
      <c r="C133" s="263" t="str">
        <f t="shared" si="7"/>
        <v/>
      </c>
      <c r="D133" s="396"/>
      <c r="E133" s="396"/>
      <c r="F133" s="397"/>
      <c r="G133" s="398"/>
      <c r="H133" s="398"/>
      <c r="I133" s="398"/>
      <c r="J133" s="399"/>
      <c r="K133" s="398"/>
      <c r="L133" s="246">
        <f t="shared" si="12"/>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4.5" zeroHeight="1" x14ac:dyDescent="0.35"/>
  <cols>
    <col min="1" max="1" width="128.1796875" style="166" customWidth="1"/>
    <col min="2" max="16384" width="9.17968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C34" zoomScale="80" zoomScaleNormal="80" zoomScaleSheetLayoutView="40" zoomScalePageLayoutView="80" workbookViewId="0">
      <selection activeCell="E45" sqref="E45"/>
    </sheetView>
  </sheetViews>
  <sheetFormatPr defaultColWidth="0" defaultRowHeight="15.5" zeroHeight="1" x14ac:dyDescent="0.35"/>
  <cols>
    <col min="1" max="1" width="2.7265625" style="27" customWidth="1"/>
    <col min="2" max="2" width="6.7265625" style="27" customWidth="1"/>
    <col min="3" max="3" width="15.26953125" style="37" customWidth="1"/>
    <col min="4" max="5" width="46.81640625" style="402" customWidth="1"/>
    <col min="6" max="6" width="37" style="402" bestFit="1" customWidth="1"/>
    <col min="7" max="7" width="26" style="402" bestFit="1" customWidth="1"/>
    <col min="8" max="8" width="20.7265625" style="402" bestFit="1" customWidth="1"/>
    <col min="9" max="9" width="20" style="402" bestFit="1" customWidth="1"/>
    <col min="10" max="10" width="30.81640625" style="402" customWidth="1"/>
    <col min="11" max="11" width="31.54296875" style="27" bestFit="1" customWidth="1"/>
    <col min="12" max="12" width="27.453125" style="27" bestFit="1" customWidth="1"/>
    <col min="13" max="13" width="23.1796875" style="27" customWidth="1"/>
    <col min="14" max="15" width="26.453125" style="27" bestFit="1" customWidth="1"/>
    <col min="16" max="16" width="22.26953125" style="27" customWidth="1"/>
    <col min="17" max="17" width="18.81640625" style="27" bestFit="1" customWidth="1"/>
    <col min="18" max="18" width="15" style="176" hidden="1" customWidth="1"/>
    <col min="19" max="24" width="15" style="175" hidden="1" customWidth="1"/>
    <col min="25" max="40" width="9.1796875" style="175" hidden="1" customWidth="1"/>
    <col min="41" max="16384" width="9.17968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Amador</v>
      </c>
      <c r="E9" s="27" t="str">
        <f>IF(ISBLANK('1. Information'!D11),"",'1. Information'!D11)</f>
        <v>Amador</v>
      </c>
      <c r="F9" s="226" t="s">
        <v>1</v>
      </c>
      <c r="G9" s="264">
        <f>IF(ISBLANK('1. Information'!D9),"",'1. Information'!D9)</f>
        <v>44974</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c r="G17" s="136"/>
      <c r="H17" s="136"/>
      <c r="I17" s="136"/>
      <c r="J17" s="136"/>
      <c r="K17" s="241">
        <f t="shared" si="0"/>
        <v>0</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453098.46</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453098.46</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1" customHeight="1" x14ac:dyDescent="0.35">
      <c r="B22" s="276">
        <v>8</v>
      </c>
      <c r="C22" s="277" t="s">
        <v>304</v>
      </c>
      <c r="D22" s="212"/>
      <c r="E22" s="278"/>
      <c r="F22" s="279">
        <f>SUM(F15:F17,F20:F21)</f>
        <v>453098.46</v>
      </c>
      <c r="G22" s="279">
        <f t="shared" ref="G22:J22" si="2">SUM(G15:G17,G20:G21)</f>
        <v>0</v>
      </c>
      <c r="H22" s="279">
        <f t="shared" si="2"/>
        <v>0</v>
      </c>
      <c r="I22" s="279">
        <f t="shared" si="2"/>
        <v>0</v>
      </c>
      <c r="J22" s="279">
        <f t="shared" si="2"/>
        <v>0</v>
      </c>
      <c r="K22" s="279">
        <f t="shared" si="0"/>
        <v>453098.46</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0.59513088576818374</v>
      </c>
      <c r="F28" s="18"/>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35">
      <c r="B34" s="300">
        <v>10</v>
      </c>
      <c r="C34" s="301">
        <f t="shared" ref="C34:C65" si="3">IF(AND(NOT(COUNTA(D34:J34)),(NOT(COUNTA(L34:P34)))),"",VLOOKUP($D$9,Info_County_Code,2,FALSE))</f>
        <v>3</v>
      </c>
      <c r="D34" s="144" t="s">
        <v>786</v>
      </c>
      <c r="E34" s="144"/>
      <c r="F34" s="147" t="s">
        <v>125</v>
      </c>
      <c r="G34" s="148" t="s">
        <v>118</v>
      </c>
      <c r="H34" s="33"/>
      <c r="I34" s="36">
        <v>1</v>
      </c>
      <c r="J34" s="36">
        <v>1</v>
      </c>
      <c r="K34" s="302">
        <f>IF(OR(G34="Combined Summary",F34="Standalone"),(SUMPRODUCT(--(D$34:D$133=D34),I$34:I$133,J$34:J$133)),"")</f>
        <v>1</v>
      </c>
      <c r="L34" s="126">
        <v>30567.15</v>
      </c>
      <c r="M34" s="133"/>
      <c r="N34" s="30"/>
      <c r="O34" s="30"/>
      <c r="P34" s="30"/>
      <c r="Q34" s="303">
        <f>SUM(L34:P34)</f>
        <v>30567.15</v>
      </c>
      <c r="R34" s="178">
        <f>IF(OR(G34="Combined Summary",F34="Standalone"),(SUMIF(D$34:D$133,D34,I$34:I$133)),"")</f>
        <v>1</v>
      </c>
      <c r="S34" s="179" t="str">
        <f>IF(AND(F34="Standalone",NOT(R34=1)),"ERROR",IF(AND(G34="Combined Summary",NOT(R34=1)),"ERROR",""))</f>
        <v/>
      </c>
      <c r="T34" s="177"/>
      <c r="AL34" s="27"/>
      <c r="AM34" s="27"/>
      <c r="AN34" s="27"/>
    </row>
    <row r="35" spans="2:40" x14ac:dyDescent="0.35">
      <c r="B35" s="300">
        <v>11</v>
      </c>
      <c r="C35" s="301">
        <f t="shared" si="3"/>
        <v>3</v>
      </c>
      <c r="D35" s="144" t="s">
        <v>792</v>
      </c>
      <c r="E35" s="144"/>
      <c r="F35" s="147" t="s">
        <v>125</v>
      </c>
      <c r="G35" s="148" t="s">
        <v>118</v>
      </c>
      <c r="H35" s="33"/>
      <c r="I35" s="36">
        <v>1</v>
      </c>
      <c r="J35" s="36">
        <v>0.252</v>
      </c>
      <c r="K35" s="302">
        <f t="shared" ref="K35:K98" si="4">IF(OR(G35="Combined Summary",F35="Standalone"),(SUMPRODUCT(--(D$34:D$133=D35),I$34:I$133,J$34:J$133)),"")</f>
        <v>0.252</v>
      </c>
      <c r="L35" s="126">
        <v>79092.73</v>
      </c>
      <c r="M35" s="133"/>
      <c r="N35" s="30"/>
      <c r="O35" s="30"/>
      <c r="P35" s="30"/>
      <c r="Q35" s="303">
        <f t="shared" ref="Q35:Q98" si="5">SUM(L35:P35)</f>
        <v>79092.73</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35">
      <c r="B36" s="300">
        <v>12</v>
      </c>
      <c r="C36" s="301">
        <f t="shared" si="3"/>
        <v>3</v>
      </c>
      <c r="D36" s="412" t="s">
        <v>787</v>
      </c>
      <c r="E36" s="144"/>
      <c r="F36" s="147" t="s">
        <v>125</v>
      </c>
      <c r="G36" s="148" t="s">
        <v>122</v>
      </c>
      <c r="H36" s="33"/>
      <c r="I36" s="36">
        <v>1</v>
      </c>
      <c r="J36" s="36">
        <v>1</v>
      </c>
      <c r="K36" s="302">
        <f t="shared" si="4"/>
        <v>1</v>
      </c>
      <c r="L36" s="126">
        <v>40000</v>
      </c>
      <c r="M36" s="133"/>
      <c r="N36" s="30"/>
      <c r="O36" s="30"/>
      <c r="P36" s="30"/>
      <c r="Q36" s="303">
        <f t="shared" si="5"/>
        <v>40000</v>
      </c>
      <c r="R36" s="178">
        <f t="shared" si="6"/>
        <v>1</v>
      </c>
      <c r="S36" s="180" t="str">
        <f t="shared" si="7"/>
        <v/>
      </c>
      <c r="AL36" s="27"/>
      <c r="AM36" s="27"/>
      <c r="AN36" s="27"/>
    </row>
    <row r="37" spans="2:40" ht="77.5" x14ac:dyDescent="0.35">
      <c r="B37" s="300">
        <v>13</v>
      </c>
      <c r="C37" s="301">
        <f t="shared" si="3"/>
        <v>3</v>
      </c>
      <c r="D37" s="144" t="s">
        <v>798</v>
      </c>
      <c r="E37" s="144"/>
      <c r="F37" s="147" t="s">
        <v>125</v>
      </c>
      <c r="G37" s="148" t="s">
        <v>121</v>
      </c>
      <c r="H37" s="33"/>
      <c r="I37" s="36">
        <v>1</v>
      </c>
      <c r="J37" s="36">
        <v>1</v>
      </c>
      <c r="K37" s="302">
        <f t="shared" si="4"/>
        <v>1</v>
      </c>
      <c r="L37" s="126">
        <v>29325.17</v>
      </c>
      <c r="M37" s="133"/>
      <c r="N37" s="30"/>
      <c r="O37" s="30"/>
      <c r="P37" s="30"/>
      <c r="Q37" s="303">
        <f t="shared" si="5"/>
        <v>29325.17</v>
      </c>
      <c r="R37" s="178">
        <f t="shared" si="6"/>
        <v>1</v>
      </c>
      <c r="S37" s="180" t="str">
        <f t="shared" si="7"/>
        <v/>
      </c>
      <c r="AL37" s="27"/>
      <c r="AM37" s="27"/>
      <c r="AN37" s="27"/>
    </row>
    <row r="38" spans="2:40" x14ac:dyDescent="0.35">
      <c r="B38" s="300">
        <v>14</v>
      </c>
      <c r="C38" s="301">
        <f t="shared" si="3"/>
        <v>3</v>
      </c>
      <c r="D38" s="144" t="s">
        <v>788</v>
      </c>
      <c r="E38" s="144"/>
      <c r="F38" s="147" t="s">
        <v>125</v>
      </c>
      <c r="G38" s="148" t="s">
        <v>121</v>
      </c>
      <c r="H38" s="33"/>
      <c r="I38" s="36">
        <v>1</v>
      </c>
      <c r="J38" s="36">
        <v>1</v>
      </c>
      <c r="K38" s="302">
        <f t="shared" si="4"/>
        <v>1</v>
      </c>
      <c r="L38" s="126">
        <v>46000</v>
      </c>
      <c r="M38" s="133"/>
      <c r="N38" s="30"/>
      <c r="O38" s="30"/>
      <c r="P38" s="30"/>
      <c r="Q38" s="303">
        <f t="shared" si="5"/>
        <v>46000</v>
      </c>
      <c r="R38" s="178">
        <f t="shared" si="6"/>
        <v>1</v>
      </c>
      <c r="S38" s="180" t="str">
        <f t="shared" si="7"/>
        <v/>
      </c>
      <c r="AL38" s="27"/>
      <c r="AM38" s="27"/>
      <c r="AN38" s="27"/>
    </row>
    <row r="39" spans="2:40" ht="31" x14ac:dyDescent="0.35">
      <c r="B39" s="300">
        <v>15</v>
      </c>
      <c r="C39" s="301">
        <f t="shared" si="3"/>
        <v>3</v>
      </c>
      <c r="D39" s="144" t="s">
        <v>793</v>
      </c>
      <c r="E39" s="144"/>
      <c r="F39" s="147" t="s">
        <v>125</v>
      </c>
      <c r="G39" s="148" t="s">
        <v>121</v>
      </c>
      <c r="H39" s="33"/>
      <c r="I39" s="36">
        <v>1</v>
      </c>
      <c r="J39" s="36">
        <v>0.252</v>
      </c>
      <c r="K39" s="302">
        <f t="shared" si="4"/>
        <v>0.252</v>
      </c>
      <c r="L39" s="126">
        <v>5396.94</v>
      </c>
      <c r="M39" s="133"/>
      <c r="N39" s="30"/>
      <c r="O39" s="30"/>
      <c r="P39" s="30"/>
      <c r="Q39" s="303">
        <f t="shared" si="5"/>
        <v>5396.94</v>
      </c>
      <c r="R39" s="178">
        <f t="shared" si="6"/>
        <v>1</v>
      </c>
      <c r="S39" s="180" t="str">
        <f t="shared" si="7"/>
        <v/>
      </c>
      <c r="AL39" s="27"/>
      <c r="AM39" s="27"/>
      <c r="AN39" s="27"/>
    </row>
    <row r="40" spans="2:40" x14ac:dyDescent="0.35">
      <c r="B40" s="300">
        <v>16</v>
      </c>
      <c r="C40" s="301">
        <f t="shared" si="3"/>
        <v>3</v>
      </c>
      <c r="D40" s="144" t="s">
        <v>789</v>
      </c>
      <c r="E40" s="144"/>
      <c r="F40" s="147" t="s">
        <v>125</v>
      </c>
      <c r="G40" s="148" t="s">
        <v>128</v>
      </c>
      <c r="H40" s="33"/>
      <c r="I40" s="36">
        <v>1</v>
      </c>
      <c r="J40" s="36">
        <v>0.252</v>
      </c>
      <c r="K40" s="302">
        <f t="shared" si="4"/>
        <v>0.252</v>
      </c>
      <c r="L40" s="126">
        <v>34000</v>
      </c>
      <c r="M40" s="133"/>
      <c r="N40" s="30"/>
      <c r="O40" s="30"/>
      <c r="P40" s="30"/>
      <c r="Q40" s="303">
        <f t="shared" si="5"/>
        <v>34000</v>
      </c>
      <c r="R40" s="178">
        <f t="shared" si="6"/>
        <v>1</v>
      </c>
      <c r="S40" s="180" t="str">
        <f t="shared" si="7"/>
        <v/>
      </c>
      <c r="AL40" s="27"/>
      <c r="AM40" s="27"/>
      <c r="AN40" s="27"/>
    </row>
    <row r="41" spans="2:40" x14ac:dyDescent="0.35">
      <c r="B41" s="300">
        <v>17</v>
      </c>
      <c r="C41" s="301">
        <f t="shared" si="3"/>
        <v>3</v>
      </c>
      <c r="D41" s="144" t="s">
        <v>799</v>
      </c>
      <c r="E41" s="144"/>
      <c r="F41" s="147" t="s">
        <v>125</v>
      </c>
      <c r="G41" s="148" t="s">
        <v>129</v>
      </c>
      <c r="H41" s="33"/>
      <c r="I41" s="36">
        <v>1</v>
      </c>
      <c r="J41" s="36">
        <v>0.252</v>
      </c>
      <c r="K41" s="302">
        <f t="shared" si="4"/>
        <v>0.252</v>
      </c>
      <c r="L41" s="126">
        <v>1843</v>
      </c>
      <c r="M41" s="133"/>
      <c r="N41" s="30"/>
      <c r="O41" s="30"/>
      <c r="P41" s="30"/>
      <c r="Q41" s="303">
        <f t="shared" si="5"/>
        <v>1843</v>
      </c>
      <c r="R41" s="178">
        <f t="shared" si="6"/>
        <v>1</v>
      </c>
      <c r="S41" s="180" t="str">
        <f t="shared" si="7"/>
        <v/>
      </c>
      <c r="AL41" s="27"/>
      <c r="AM41" s="27"/>
      <c r="AN41" s="27"/>
    </row>
    <row r="42" spans="2:40" ht="31" x14ac:dyDescent="0.35">
      <c r="B42" s="300">
        <v>18</v>
      </c>
      <c r="C42" s="301">
        <f t="shared" si="3"/>
        <v>3</v>
      </c>
      <c r="D42" s="144" t="s">
        <v>800</v>
      </c>
      <c r="E42" s="144"/>
      <c r="F42" s="147" t="s">
        <v>125</v>
      </c>
      <c r="G42" s="148" t="s">
        <v>121</v>
      </c>
      <c r="H42" s="33"/>
      <c r="I42" s="36">
        <v>1</v>
      </c>
      <c r="J42" s="36">
        <v>0.5</v>
      </c>
      <c r="K42" s="302">
        <f t="shared" si="4"/>
        <v>0.5</v>
      </c>
      <c r="L42" s="126">
        <v>140000</v>
      </c>
      <c r="M42" s="133"/>
      <c r="N42" s="30"/>
      <c r="O42" s="30"/>
      <c r="P42" s="30"/>
      <c r="Q42" s="303">
        <f t="shared" si="5"/>
        <v>140000</v>
      </c>
      <c r="R42" s="178">
        <f t="shared" si="6"/>
        <v>1</v>
      </c>
      <c r="S42" s="180" t="str">
        <f t="shared" si="7"/>
        <v/>
      </c>
      <c r="AL42" s="27"/>
      <c r="AM42" s="27"/>
      <c r="AN42" s="27"/>
    </row>
    <row r="43" spans="2:40" ht="31" x14ac:dyDescent="0.35">
      <c r="B43" s="300">
        <v>19</v>
      </c>
      <c r="C43" s="301">
        <f t="shared" si="3"/>
        <v>3</v>
      </c>
      <c r="D43" s="144" t="s">
        <v>790</v>
      </c>
      <c r="E43" s="144"/>
      <c r="F43" s="147" t="s">
        <v>125</v>
      </c>
      <c r="G43" s="148" t="s">
        <v>127</v>
      </c>
      <c r="H43" s="33"/>
      <c r="I43" s="36">
        <v>1</v>
      </c>
      <c r="J43" s="36">
        <v>0.5</v>
      </c>
      <c r="K43" s="302">
        <f t="shared" si="4"/>
        <v>0.5</v>
      </c>
      <c r="L43" s="126">
        <v>17724.28</v>
      </c>
      <c r="M43" s="133"/>
      <c r="N43" s="30"/>
      <c r="O43" s="30"/>
      <c r="P43" s="30"/>
      <c r="Q43" s="303">
        <f t="shared" si="5"/>
        <v>17724.28</v>
      </c>
      <c r="R43" s="178">
        <f t="shared" si="6"/>
        <v>1</v>
      </c>
      <c r="S43" s="180" t="str">
        <f t="shared" si="7"/>
        <v/>
      </c>
      <c r="AL43" s="27"/>
      <c r="AM43" s="27"/>
      <c r="AN43" s="27"/>
    </row>
    <row r="44" spans="2:40" x14ac:dyDescent="0.35">
      <c r="B44" s="300">
        <v>20</v>
      </c>
      <c r="C44" s="301">
        <f t="shared" si="3"/>
        <v>3</v>
      </c>
      <c r="D44" s="144" t="s">
        <v>791</v>
      </c>
      <c r="E44" s="144"/>
      <c r="F44" s="147" t="s">
        <v>125</v>
      </c>
      <c r="G44" s="148" t="s">
        <v>121</v>
      </c>
      <c r="H44" s="33"/>
      <c r="I44" s="36">
        <v>1</v>
      </c>
      <c r="J44" s="36">
        <v>0.5</v>
      </c>
      <c r="K44" s="302">
        <f t="shared" si="4"/>
        <v>0.5</v>
      </c>
      <c r="L44" s="126">
        <v>29149.19</v>
      </c>
      <c r="M44" s="133"/>
      <c r="N44" s="30"/>
      <c r="O44" s="30"/>
      <c r="P44" s="30"/>
      <c r="Q44" s="303">
        <f t="shared" si="5"/>
        <v>29149.19</v>
      </c>
      <c r="R44" s="178">
        <f t="shared" si="6"/>
        <v>1</v>
      </c>
      <c r="S44" s="180" t="str">
        <f t="shared" si="7"/>
        <v/>
      </c>
      <c r="AL44" s="27"/>
      <c r="AM44" s="27"/>
      <c r="AN44" s="27"/>
    </row>
    <row r="45" spans="2:40" x14ac:dyDescent="0.35">
      <c r="B45" s="300">
        <v>21</v>
      </c>
      <c r="C45" s="301" t="str">
        <f t="shared" si="3"/>
        <v/>
      </c>
      <c r="D45" s="144"/>
      <c r="E45" s="144"/>
      <c r="F45" s="147"/>
      <c r="G45" s="148"/>
      <c r="H45" s="33"/>
      <c r="I45" s="36"/>
      <c r="J45" s="36"/>
      <c r="K45" s="302" t="str">
        <f t="shared" si="4"/>
        <v/>
      </c>
      <c r="L45" s="126"/>
      <c r="M45" s="133"/>
      <c r="N45" s="30"/>
      <c r="O45" s="30"/>
      <c r="P45" s="30"/>
      <c r="Q45" s="303">
        <f t="shared" si="5"/>
        <v>0</v>
      </c>
      <c r="R45" s="178" t="str">
        <f t="shared" si="6"/>
        <v/>
      </c>
      <c r="S45" s="180" t="str">
        <f t="shared" si="7"/>
        <v/>
      </c>
      <c r="AL45" s="27"/>
      <c r="AM45" s="27"/>
      <c r="AN45" s="27"/>
    </row>
    <row r="46" spans="2:40" x14ac:dyDescent="0.3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3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3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3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3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3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3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3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3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3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3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3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3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3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3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3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3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3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3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3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3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3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3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3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3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3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3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3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3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3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3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3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3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3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3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3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3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3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3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3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3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3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3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3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3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3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3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3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3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3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3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3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3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3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3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3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3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3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3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3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3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3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3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3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3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3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3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3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3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3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3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3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3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3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3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3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3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3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3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3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3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3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3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3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3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3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3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3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3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4.5" zeroHeight="1" x14ac:dyDescent="0.35"/>
  <cols>
    <col min="1" max="1" width="128" style="393" customWidth="1"/>
    <col min="2" max="3" width="9.1796875" style="393" hidden="1" customWidth="1"/>
    <col min="4"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DHCSDOC-1797567310-6296</_dlc_DocId>
    <_dlc_DocIdUrl xmlns="69bc34b3-1921-46c7-8c7a-d18363374b4b">
      <Url>http://dhcsgovstaging:88/_layouts/15/DocIdRedir.aspx?ID=DHCSDOC-1797567310-6296</Url>
      <Description>DHCSDOC-1797567310-6296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c1c1dc04-eeda-4b6e-b2df-40979f5da1d3"/>
    <ds:schemaRef ds:uri="http://www.w3.org/XML/1998/namespace"/>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736C69C0-EA86-4ECE-8C53-D155F0FB50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Amador-FY-21-2022</dc:title>
  <dc:creator>Donna Ures</dc:creator>
  <cp:keywords/>
  <cp:lastModifiedBy>Johnson, Barbara@DHCS</cp:lastModifiedBy>
  <cp:lastPrinted>2019-01-14T22:40:46Z</cp:lastPrinted>
  <dcterms:created xsi:type="dcterms:W3CDTF">2017-07-05T19:48:18Z</dcterms:created>
  <dcterms:modified xsi:type="dcterms:W3CDTF">2023-02-17T15:54:41Z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950dfb8b-1623-447b-ac9a-2af4c20117d8</vt:lpwstr>
  </property>
  <property fmtid="{D5CDD505-2E9C-101B-9397-08002B2CF9AE}" pid="4" name="Remediated">
    <vt:bool>false</vt:bool>
  </property>
  <property fmtid="{D5CDD505-2E9C-101B-9397-08002B2CF9AE}" pid="5" name="Division">
    <vt:lpwstr>11;#Community Services|c23dee46-a4de-4c29-8bbc-79830d9e7d7c</vt:lpwstr>
  </property>
</Properties>
</file>