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codeName="ThisWorkbook"/>
  <mc:AlternateContent xmlns:mc="http://schemas.openxmlformats.org/markup-compatibility/2006">
    <mc:Choice Requires="x15">
      <x15ac:absPath xmlns:x15ac="http://schemas.microsoft.com/office/spreadsheetml/2010/11/ac" url="Z:\MHSA (Prop 63)\MHSA Revenue and Expenditure Report\FY 21-22\"/>
    </mc:Choice>
  </mc:AlternateContent>
  <xr:revisionPtr revIDLastSave="0" documentId="13_ncr:1_{E759DC4F-8042-4FBE-A5D4-34336B65B6DC}" xr6:coauthVersionLast="36" xr6:coauthVersionMax="36" xr10:uidLastSave="{00000000-0000-0000-0000-000000000000}"/>
  <bookViews>
    <workbookView xWindow="0" yWindow="0" windowWidth="19200" windowHeight="8130" tabRatio="773" firstSheet="1" activeTab="3"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3" l="1"/>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G26" i="4"/>
  <c r="K25" i="4"/>
  <c r="F26" i="4"/>
  <c r="D34" i="3"/>
  <c r="D35" i="3"/>
  <c r="K27" i="4" l="1"/>
  <c r="D32" i="3"/>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<sst xmlns="http://schemas.openxmlformats.org/spreadsheetml/2006/main" count="1611" uniqueCount="873">
  <si>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</si>
  <si>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</si>
  <si>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</si>
  <si>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</si>
  <si>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</si>
  <si>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</si>
  <si>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</si>
  <si>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</si>
  <si>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</si>
  <si>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</si>
  <si>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</si>
  <si>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</si>
  <si>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</si>
  <si>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</si>
  <si>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</si>
  <si>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</si>
  <si>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</si>
  <si>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</si>
  <si>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</si>
  <si>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</si>
  <si>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</si>
  <si>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</si>
  <si>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</si>
  <si>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</si>
  <si>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</si>
  <si>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</si>
  <si>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</si>
  <si>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</si>
  <si>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</si>
  <si>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</si>
  <si>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</si>
  <si>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</si>
  <si>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</si>
  <si>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</si>
  <si>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</si>
  <si>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</si>
  <si>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</si>
  <si>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</si>
  <si>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</si>
  <si>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</si>
  <si>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</si>
  <si>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</si>
  <si>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</si>
  <si>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</si>
  <si>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</si>
  <si>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</si>
  <si>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</si>
  <si>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</si>
  <si>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</si>
  <si>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</si>
  <si>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</si>
  <si>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</si>
  <si>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</si>
  <si>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</si>
  <si>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</si>
  <si>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</si>
  <si>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</si>
  <si>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</si>
  <si>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</si>
  <si>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</si>
  <si>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</si>
  <si>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</si>
  <si>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</si>
  <si>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</si>
  <si>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</si>
  <si>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</si>
  <si>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</si>
  <si>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</si>
  <si>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</si>
  <si>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</si>
  <si>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</si>
  <si>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</si>
  <si>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</si>
  <si>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</si>
  <si>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</si>
  <si>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</si>
  <si>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</si>
  <si>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</si>
  <si>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</si>
  <si>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</si>
  <si>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</si>
  <si>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</si>
  <si>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</si>
  <si>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</si>
  <si>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</si>
  <si>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</si>
  <si>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</si>
  <si>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</si>
  <si>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</si>
  <si>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</si>
  <si>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</si>
  <si>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</si>
  <si>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</si>
  <si>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</si>
  <si>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</si>
  <si>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</si>
  <si>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</si>
  <si>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</si>
  <si>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</si>
  <si>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</si>
  <si>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</si>
  <si>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</si>
  <si>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</si>
  <si>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</si>
  <si>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</si>
  <si>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</si>
  <si>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</si>
  <si>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</si>
  <si>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</si>
  <si>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</si>
  <si>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</si>
  <si>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</si>
  <si>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</si>
  <si>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</si>
  <si>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</si>
  <si>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</si>
  <si>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</si>
  <si>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</si>
  <si>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</si>
  <si>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</si>
  <si>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</si>
  <si>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</si>
  <si>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</si>
  <si>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</si>
  <si>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</si>
  <si>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</si>
  <si>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</si>
  <si>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</si>
  <si>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</si>
  <si>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</si>
  <si>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</si>
  <si>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</si>
  <si>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</si>
  <si>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</si>
  <si>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</si>
  <si>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</si>
  <si>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</si>
  <si>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</si>
  <si>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</si>
  <si>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</si>
  <si>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</si>
  <si>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</si>
  <si>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</si>
  <si>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</si>
  <si>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</si>
  <si>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</si>
  <si>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</si>
  <si>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</si>
  <si>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</si>
  <si>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</si>
  <si>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</si>
  <si>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</si>
  <si>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</si>
  <si>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</si>
  <si>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</si>
  <si>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</si>
  <si>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</si>
  <si>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</si>
  <si>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</si>
  <si>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</si>
  <si>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</si>
  <si>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</si>
  <si>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</si>
  <si>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</si>
  <si>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</si>
  <si>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</si>
  <si>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</si>
  <si>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</si>
  <si>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</si>
  <si>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</si>
  <si>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</si>
  <si>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</si>
  <si>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</si>
  <si>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</si>
  <si>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</si>
  <si>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</si>
  <si>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</si>
  <si>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</si>
  <si>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</si>
  <si>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</si>
  <si>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</si>
  <si>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</si>
  <si>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</si>
  <si>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</si>
  <si>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</si>
  <si>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</si>
  <si>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</si>
  <si>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</si>
  <si>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</si>
  <si>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</si>
  <si>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</si>
  <si>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</si>
  <si>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</si>
  <si>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</si>
  <si>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</si>
  <si>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</si>
  <si>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</si>
  <si>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</si>
  <si>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</si>
  <si>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</si>
  <si>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</si>
  <si>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</si>
  <si>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</si>
  <si>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</si>
  <si>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</si>
  <si>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</si>
  <si>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</si>
  <si>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</si>
  <si>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</si>
  <si>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</si>
  <si>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</si>
  <si>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</si>
  <si>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</si>
  <si>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</si>
  <si>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</si>
  <si>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</si>
  <si>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</si>
  <si>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</si>
  <si>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</si>
  <si>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</si>
  <si>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</si>
  <si>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</si>
  <si>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</si>
  <si>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</si>
  <si>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</si>
  <si>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</si>
  <si>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</si>
  <si>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</si>
  <si>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</si>
  <si>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</si>
  <si>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</si>
  <si>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</si>
  <si>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</si>
  <si>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</si>
  <si>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</si>
  <si>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</si>
  <si>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</si>
  <si>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</si>
  <si>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</si>
  <si>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</si>
  <si>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</si>
  <si>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</si>
  <si>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</si>
  <si>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</si>
  <si>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</si>
  <si>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</si>
  <si>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</si>
  <si>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</si>
  <si>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</si>
  <si>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</si>
  <si>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</si>
  <si>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</si>
  <si>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</si>
  <si>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</si>
  <si>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</si>
  <si>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</si>
  <si>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</si>
  <si>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</si>
  <si>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</si>
  <si>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</si>
  <si>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</si>
  <si>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</si>
  <si>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</si>
  <si>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</si>
  <si>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</si>
  <si>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</si>
  <si>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</si>
  <si>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</si>
  <si>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</si>
  <si>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</si>
  <si>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</si>
  <si>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</si>
  <si>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</si>
  <si>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</si>
  <si>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</si>
  <si>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</si>
  <si>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</si>
  <si>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</si>
  <si>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</si>
  <si>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</si>
  <si>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</si>
  <si>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</si>
  <si>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</si>
  <si>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</si>
  <si>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</si>
  <si>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</si>
  <si>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</si>
  <si>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</si>
  <si>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</si>
  <si>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</si>
  <si>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</si>
  <si>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</si>
  <si>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</si>
  <si>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</si>
  <si>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</si>
  <si>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</si>
  <si>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</si>
  <si>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</si>
  <si>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</si>
  <si>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</si>
  <si>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</si>
  <si>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</si>
  <si>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</si>
  <si>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</si>
  <si>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</si>
  <si>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</si>
  <si>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</si>
  <si>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</si>
  <si>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</si>
  <si>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</si>
  <si>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</si>
  <si>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</si>
  <si>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</si>
  <si>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</si>
  <si>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</si>
  <si>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</si>
  <si>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</si>
  <si>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</si>
  <si>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</si>
  <si>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</si>
  <si>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</si>
  <si>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</si>
  <si>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</si>
  <si>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</si>
  <si>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</si>
  <si>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</si>
  <si>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</si>
  <si>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</si>
  <si>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</si>
  <si>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</si>
  <si>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</si>
  <si>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</si>
  <si>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</si>
  <si>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</si>
  <si>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</si>
  <si>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</si>
  <si>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</si>
  <si>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</si>
  <si>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</si>
  <si>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</si>
  <si>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</si>
  <si>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</si>
  <si>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</si>
  <si>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</si>
  <si>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</si>
  <si>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</si>
  <si>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</si>
  <si>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</si>
  <si>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</si>
  <si>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</si>
  <si>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</si>
  <si>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</si>
  <si>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</si>
  <si>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</si>
  <si>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</si>
  <si>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</si>
  <si>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</si>
  <si>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</si>
  <si>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</si>
  <si>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</si>
  <si>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</si>
  <si>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</si>
  <si>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</si>
  <si>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</si>
  <si>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</si>
  <si>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</si>
  <si>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</si>
  <si>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</si>
  <si>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</si>
  <si>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</si>
  <si>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</si>
  <si>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</si>
  <si>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</si>
  <si>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</si>
  <si>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</si>
  <si>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</si>
  <si>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</si>
  <si>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</si>
  <si>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</si>
  <si>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</si>
  <si>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</si>
  <si>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</si>
  <si>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</si>
  <si>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</si>
  <si>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</si>
  <si>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</si>
  <si>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</si>
  <si>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</si>
  <si>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</si>
  <si>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</si>
  <si>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</si>
  <si>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</si>
  <si>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</si>
  <si>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</si>
  <si>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</si>
  <si>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</si>
  <si>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</si>
  <si>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</si>
  <si>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</si>
  <si>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</si>
  <si>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</si>
  <si>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</si>
  <si>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</si>
  <si>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</si>
  <si>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</si>
  <si>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</si>
  <si>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</si>
  <si>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</si>
  <si>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</si>
  <si>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</si>
  <si>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</si>
  <si>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</si>
  <si>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</si>
  <si>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</si>
  <si>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</si>
  <si>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</si>
  <si>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</si>
  <si>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</si>
  <si>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</si>
  <si>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</si>
  <si>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</si>
  <si>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</si>
  <si>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</si>
  <si>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</si>
  <si>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</si>
  <si>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</si>
  <si>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</si>
  <si>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</si>
  <si>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</si>
  <si>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</si>
  <si>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</si>
  <si>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</si>
  <si>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</si>
  <si>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</si>
  <si>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</si>
  <si>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</si>
  <si>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</si>
  <si>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</si>
  <si>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</si>
  <si>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</si>
  <si>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</si>
  <si>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</si>
  <si>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</si>
  <si>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</si>
  <si>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</si>
  <si>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</si>
  <si>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</si>
  <si>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</si>
  <si>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</si>
  <si>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</si>
  <si>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</si>
  <si>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</si>
  <si>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</si>
  <si>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</si>
  <si>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</si>
  <si>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</si>
  <si>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</si>
  <si>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</si>
  <si>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</si>
  <si>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</si>
  <si>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</si>
  <si>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</si>
  <si>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</si>
  <si>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</si>
  <si>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</si>
  <si>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</si>
  <si>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</si>
  <si>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</si>
  <si>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</si>
  <si>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</si>
  <si>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</si>
  <si>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</si>
  <si>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</si>
  <si>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</si>
  <si>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</si>
  <si>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</si>
  <si>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</si>
  <si>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</si>
  <si>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</si>
  <si>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</si>
  <si>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</si>
  <si>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</si>
  <si>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</si>
  <si>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</si>
  <si>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</si>
  <si>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</si>
  <si>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</si>
  <si>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</si>
  <si>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</si>
  <si>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</si>
  <si>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</si>
  <si>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</si>
  <si>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</si>
  <si>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</si>
  <si>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</si>
  <si>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</si>
  <si>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</si>
  <si>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</si>
  <si>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</si>
  <si>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</si>
  <si>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</si>
  <si>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</si>
  <si>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</si>
  <si>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</si>
  <si>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</si>
  <si>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</si>
  <si>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</si>
  <si>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</si>
  <si>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</si>
  <si>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</si>
  <si>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</si>
  <si>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</si>
  <si>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</si>
  <si>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</si>
  <si>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</si>
  <si>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</si>
  <si>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</si>
  <si>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</si>
  <si>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</si>
  <si>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</si>
  <si>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</si>
  <si>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</si>
  <si>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</si>
  <si>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</si>
  <si>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</si>
  <si>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</si>
  <si>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</si>
  <si>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</si>
  <si>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</si>
  <si>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</si>
  <si>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</si>
  <si>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</si>
  <si>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</si>
  <si>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</si>
  <si>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</si>
  <si>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</si>
  <si>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</si>
  <si>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</si>
  <si>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</si>
  <si>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</si>
  <si>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</si>
  <si>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</si>
  <si>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</si>
  <si>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</si>
  <si>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</si>
  <si>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</si>
  <si>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</si>
  <si>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</si>
  <si>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</si>
  <si>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</si>
  <si>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</si>
  <si>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</si>
  <si>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</si>
  <si>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</si>
  <si>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</si>
  <si>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</si>
  <si>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</si>
  <si>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</si>
  <si>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</si>
  <si>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</si>
  <si>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</si>
  <si>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</si>
  <si>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</si>
  <si>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</si>
  <si>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</si>
  <si>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</si>
  <si>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</si>
  <si>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</si>
  <si>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</si>
  <si>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</si>
  <si>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</si>
  <si>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</si>
  <si>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</si>
  <si>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</si>
  <si>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</si>
  <si>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</si>
  <si>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</si>
  <si>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</si>
  <si>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</si>
  <si>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</si>
  <si>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</si>
  <si>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</si>
  <si>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</si>
  <si>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</si>
  <si>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</si>
  <si>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</si>
  <si>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</si>
  <si>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</si>
  <si>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</si>
  <si>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</si>
  <si>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</si>
  <si>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</si>
  <si>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</si>
  <si>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</si>
  <si>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</si>
  <si>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</si>
  <si>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</si>
  <si>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</si>
  <si>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</si>
  <si>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</si>
  <si>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</si>
  <si>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</si>
  <si>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</si>
  <si>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</si>
  <si>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</si>
  <si>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</si>
  <si>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</si>
  <si>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</si>
  <si>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</si>
  <si>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</si>
  <si>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</si>
  <si>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</si>
  <si>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</si>
  <si>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</si>
  <si>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</si>
  <si>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</si>
  <si>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</si>
  <si>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</si>
  <si>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</si>
  <si>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</si>
  <si>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</si>
  <si>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</si>
  <si>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</si>
  <si>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</si>
  <si>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</si>
  <si>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</si>
  <si>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</si>
  <si>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</si>
  <si>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</si>
  <si>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</si>
  <si>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</si>
  <si>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</si>
  <si>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</si>
  <si>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</si>
  <si>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</si>
  <si>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</si>
  <si>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</si>
  <si>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</si>
  <si>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</si>
  <si>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</si>
  <si>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</si>
  <si>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</si>
  <si>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</si>
  <si>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</si>
  <si>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</si>
  <si>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</si>
  <si>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</si>
  <si>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</si>
  <si>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</si>
  <si>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</si>
  <si>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</si>
  <si>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</si>
  <si>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</si>
  <si>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</si>
  <si>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</si>
  <si>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</si>
  <si>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</si>
  <si>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</si>
  <si>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</si>
  <si>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</si>
  <si>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</si>
  <si>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</si>
  <si>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</si>
  <si>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</si>
  <si>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</si>
  <si>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</si>
  <si>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</si>
  <si>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</si>
  <si>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</si>
  <si>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</si>
  <si>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</si>
  <si>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</si>
  <si>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</si>
  <si>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</si>
  <si>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</si>
  <si>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</si>
  <si>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</si>
  <si>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</si>
  <si>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</si>
  <si>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</si>
  <si>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</si>
  <si>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</si>
  <si>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</si>
  <si>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</si>
  <si>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</si>
  <si>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</si>
  <si>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</si>
  <si>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</si>
  <si>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</si>
  <si>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</si>
  <si>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</si>
  <si>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</si>
  <si>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</si>
  <si>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</si>
  <si>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</si>
  <si>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</si>
  <si>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</si>
  <si>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</si>
  <si>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</si>
  <si>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</si>
  <si>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</si>
  <si>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</si>
  <si>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</si>
  <si>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</si>
  <si>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</si>
  <si>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</si>
  <si>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</si>
  <si>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</si>
  <si>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</si>
  <si>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</si>
  <si>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</si>
  <si>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</si>
  <si>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</si>
  <si>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</si>
  <si>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</si>
  <si>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</si>
  <si>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</si>
  <si>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</si>
  <si>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</si>
  <si>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</si>
  <si>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</si>
  <si>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</si>
  <si>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</si>
  <si>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</si>
  <si>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</si>
  <si>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</si>
  <si>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</si>
  <si>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</si>
  <si>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</si>
  <si>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</si>
  <si>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</si>
  <si>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</si>
  <si>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</si>
  <si>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</si>
  <si>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</si>
  <si>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</si>
  <si>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</si>
  <si>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</si>
  <si>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</si>
  <si>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</si>
  <si>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</si>
  <si>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</si>
  <si>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</si>
  <si>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</si>
  <si>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</si>
  <si>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</si>
  <si>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</si>
  <si>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</si>
  <si>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</si>
  <si>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</si>
  <si>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</si>
  <si>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</si>
  <si>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</si>
  <si>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</si>
  <si>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</si>
  <si>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</si>
  <si>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</si>
  <si>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</si>
  <si>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</si>
  <si>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</si>
  <si>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</si>
  <si>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</si>
  <si>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</si>
  <si>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</si>
  <si>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</si>
  <si>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</si>
  <si>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</si>
  <si>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</si>
  <si>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</si>
  <si>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</si>
  <si>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</si>
  <si>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</si>
  <si>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</si>
  <si>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</si>
  <si>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</si>
  <si>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</si>
  <si>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</si>
  <si>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</si>
  <si>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</si>
  <si>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</si>
  <si>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</si>
  <si>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</si>
  <si>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</si>
  <si>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2000 Embarcadero Cove, Suite 400</t>
  </si>
  <si>
    <t>Oakland</t>
  </si>
  <si>
    <t>Brenda Ng</t>
  </si>
  <si>
    <t>Senior Financial Services Specialist</t>
  </si>
  <si>
    <t>Brenda.Ng@acgov.org</t>
  </si>
  <si>
    <t>510-383-2678</t>
  </si>
  <si>
    <t>FSP 3  Support Housing for TAY</t>
  </si>
  <si>
    <t>FSP 4  Greater Hope Project</t>
  </si>
  <si>
    <t>FSP 7  SSI Advocacy &amp; Support Services</t>
  </si>
  <si>
    <t>FSP 10  Housing Services for FSP</t>
  </si>
  <si>
    <t>FSP 11  Community Conservatorship</t>
  </si>
  <si>
    <t>FSP 12  Assisted Outpatient Treatment</t>
  </si>
  <si>
    <t>FSP 13  CHANGES</t>
  </si>
  <si>
    <t>FSP 14  STRIDES - Adult FSP</t>
  </si>
  <si>
    <t>FSP 16  Connections Birth to 8</t>
  </si>
  <si>
    <t>FSP 17  East Bay Wrap 8-18</t>
  </si>
  <si>
    <t>FSP 18  Homeless Engagement</t>
  </si>
  <si>
    <t>FSP 19  No. Co. Senior Homeless</t>
  </si>
  <si>
    <t>FSP 20  Lasting Independence Forensic Team</t>
  </si>
  <si>
    <t>FSP 21  Prevention, Advocacy, Innovation, Growth, and Empowerment</t>
  </si>
  <si>
    <t>FSP 22  Justice and Mental Health Recovery</t>
  </si>
  <si>
    <t>OESD 4a  Mobile Integrated Access for Seniors</t>
  </si>
  <si>
    <t>OESD 5a  Crisis Response for Valley &amp; Tri-City</t>
  </si>
  <si>
    <t>OESD 7  MH Court Specialist Program</t>
  </si>
  <si>
    <t>OESD 8  Juvenile Justice Transformation of Guidance Clinic</t>
  </si>
  <si>
    <t>OESD 9  Multisystemic Therapy</t>
  </si>
  <si>
    <t>OESD 11  Crisis Stabilization Svcs</t>
  </si>
  <si>
    <t>OESD 14  Staffing to Asian Population</t>
  </si>
  <si>
    <t>OESD 15  Staffing to Latino Population</t>
  </si>
  <si>
    <t>OESD 17  Residential Treatment for Co-Occurring Disorder</t>
  </si>
  <si>
    <t>OESD 18  Wellness Center</t>
  </si>
  <si>
    <t>OESD 19  Medication Support Services</t>
  </si>
  <si>
    <t>OESD 20  Individual Placement Services</t>
  </si>
  <si>
    <t>OESD 22  Planning African American Wellness Hub Complex</t>
  </si>
  <si>
    <t>OESD 23  Crisis Residential Svc</t>
  </si>
  <si>
    <t>OESD 24  Schreiber Center</t>
  </si>
  <si>
    <t>OESD 25  BH Primary Care Integration</t>
  </si>
  <si>
    <t>OESD 26AB  Culturally Responsive Treatment programs for the African American Community, Medication Training</t>
  </si>
  <si>
    <t>OESD 27  In Home Outreach Team</t>
  </si>
  <si>
    <t>OESD 28  SAGE Case &amp; Care Management</t>
  </si>
  <si>
    <t>OESD 29  Older Adult Service Team</t>
  </si>
  <si>
    <t>OESD 30  Peer Respite</t>
  </si>
  <si>
    <t>OESD 31  1st Onset</t>
  </si>
  <si>
    <t>OESD 32  Suicide Prevention/Crisis Line</t>
  </si>
  <si>
    <t>OESD 33  Deaf Community Counseling Services</t>
  </si>
  <si>
    <t>OESD 34  School-Based Behavioral Health</t>
  </si>
  <si>
    <t>OESD 35  Community-Based Mental Health Outreach &amp; Consultation</t>
  </si>
  <si>
    <t>OESD 36  Presumptive Transfer Program</t>
  </si>
  <si>
    <t>OESD 37  Re-entry Treatment Team</t>
  </si>
  <si>
    <t>FY21-22</t>
  </si>
  <si>
    <t>OESD 36 Presumptive Transfer Program Funds transferred to JPA</t>
  </si>
  <si>
    <t>(See comment)</t>
  </si>
  <si>
    <t>PEI 1A  School-Based Mental Health Consultation in Preschools</t>
  </si>
  <si>
    <t>PEI 1B  School-Based MH Access &amp; Linkage in Elementary, Middle, &amp; High Schools</t>
  </si>
  <si>
    <t>PEI 1C  Early Childhood MH Outreach &amp; Consultation</t>
  </si>
  <si>
    <t>PEI 1D  Unaccompanied Immigrant Youth Outreach</t>
  </si>
  <si>
    <t>PEI 3  Mental Health for Older Adults, Geriatric Assessment &amp; Response Team (GART)</t>
  </si>
  <si>
    <t>PEI 4  Stigma Discrimination Reduction</t>
  </si>
  <si>
    <t>PEI 5  Outreach Education Consultation-Latino</t>
  </si>
  <si>
    <t>PEI 6  Outreach Education Consultation-API Community</t>
  </si>
  <si>
    <t>PEI 7  Outreach Education Consultation-South Asian/Afghan</t>
  </si>
  <si>
    <t>PEI 8  Outreach Education Consultation-Native American</t>
  </si>
  <si>
    <t>PEI 9  Outreach Education Consultation-Middle Eastern</t>
  </si>
  <si>
    <t>PEI 10  Outreach Education Consultation-African Community</t>
  </si>
  <si>
    <t>PEI 12  Suicide Prevention &amp; Trama-Informed Care</t>
  </si>
  <si>
    <t>PEI 19  Older Adult Peer Support</t>
  </si>
  <si>
    <t>PEI 20A-E  Culturally Responsive PEI programs for the African American Community</t>
  </si>
  <si>
    <t>PEI 22  LGBT Support Services</t>
  </si>
  <si>
    <t>PEI 24  Sobrante Park Comm Proj</t>
  </si>
  <si>
    <t>PEI 25  Trauma Informed Services</t>
  </si>
  <si>
    <t>PEI 17A&amp;B  TAY Resource Center</t>
  </si>
  <si>
    <t>INN 2  Community Assessment &amp; Transport Team</t>
  </si>
  <si>
    <t>Alternative Transport</t>
  </si>
  <si>
    <t xml:space="preserve">INN 4: Supportive Housing Community Land Alliance (SHCLA) aka Land Trust </t>
  </si>
  <si>
    <t>Land Trust Program</t>
  </si>
  <si>
    <t>INN 5: MH Technology Project(MH Tech 2.0)</t>
  </si>
  <si>
    <t>Technology Project</t>
  </si>
  <si>
    <t>CF 2  Respite Bed Expansion</t>
  </si>
  <si>
    <t>CF 3  County Facility Renovation</t>
  </si>
  <si>
    <t>CF 5  AA Wellness Hub</t>
  </si>
  <si>
    <t>CF 6  A Street Shelter Project</t>
  </si>
  <si>
    <t>TN 1  Behavioral Health Management System</t>
  </si>
  <si>
    <t>TN 2  Web-based dashboard</t>
  </si>
  <si>
    <t>TN 3  County Equipment &amp; Software Update</t>
  </si>
  <si>
    <t>TN 4  Consulting Services</t>
  </si>
  <si>
    <t>Expenditure</t>
  </si>
  <si>
    <t>FY 19-20</t>
  </si>
  <si>
    <t>Revising preliminary FY19-20 RER dated 1/29/2021</t>
  </si>
  <si>
    <t>FSP 16  Alameda Connections 0-8</t>
  </si>
  <si>
    <t>OESD 35  Family Education Resource Center &amp; MH Outreach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</si>
</sst>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10">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xf numFmtId="0" fontId="15" fillId="0" borderId="0"/>
  </cellStyleXfs>
  <cellXfs count="420">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14" fontId="1" fillId="0" borderId="19" xfId="0" applyNumberFormat="1" applyFont="1" applyFill="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10">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4" xfId="9" xr:uid="{03ED1E93-C733-4E9B-882B-2C564F34534C}"/>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9921875" defaultRowHeight="15" x14ac:dyDescent="0.4"/>
  <cols>
    <col min="1" max="16384" width="9.19921875" style="108"/>
  </cols>
  <sheetData>
    <row r="1" spans="1:6" x14ac:dyDescent="0.4">
      <c r="A1" s="10" t="s">
        <v>218</v>
      </c>
    </row>
    <row r="2" spans="1:6" x14ac:dyDescent="0.4">
      <c r="A2" s="109" t="s">
        <v>220</v>
      </c>
    </row>
    <row r="3" spans="1:6" x14ac:dyDescent="0.4">
      <c r="A3" s="130" t="s">
        <v>219</v>
      </c>
    </row>
    <row r="16" spans="1:6" x14ac:dyDescent="0.4">
      <c r="F16" s="111"/>
    </row>
    <row r="26" spans="5:6" x14ac:dyDescent="0.4">
      <c r="E26" s="112"/>
    </row>
    <row r="28" spans="5:6" x14ac:dyDescent="0.4">
      <c r="F28" s="110"/>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9"/>
  <sheetViews>
    <sheetView showGridLines="0" topLeftCell="A13" zoomScaleNormal="100" workbookViewId="0">
      <selection activeCell="D17" sqref="D17:D20"/>
    </sheetView>
  </sheetViews>
  <sheetFormatPr defaultColWidth="0" defaultRowHeight="15" zeroHeight="1" x14ac:dyDescent="0.4"/>
  <cols>
    <col min="1" max="1" width="2.73046875" style="25" customWidth="1"/>
    <col min="2" max="2" width="6.73046875" style="25" customWidth="1"/>
    <col min="3" max="4" width="50.73046875" style="25" customWidth="1"/>
    <col min="5" max="5" width="9.19921875" style="25" customWidth="1"/>
    <col min="6" max="7" width="9.19921875" style="25" hidden="1" customWidth="1"/>
    <col min="8" max="9" width="11.53125" style="25" hidden="1" customWidth="1"/>
    <col min="10" max="16384" width="11.53125" style="25" hidden="1"/>
  </cols>
  <sheetData>
    <row r="1" spans="1:5" x14ac:dyDescent="0.4">
      <c r="A1" s="377" t="s">
        <v>770</v>
      </c>
      <c r="B1" s="378" t="s">
        <v>277</v>
      </c>
      <c r="C1" s="27"/>
      <c r="D1" s="27"/>
      <c r="E1" s="387" t="s">
        <v>275</v>
      </c>
    </row>
    <row r="2" spans="1:5" ht="15.4" thickBot="1" x14ac:dyDescent="0.45">
      <c r="B2" s="379" t="s">
        <v>276</v>
      </c>
      <c r="C2" s="200"/>
      <c r="D2" s="200"/>
      <c r="E2" s="201"/>
    </row>
    <row r="3" spans="1:5" x14ac:dyDescent="0.4">
      <c r="B3" s="122"/>
      <c r="E3" s="171"/>
    </row>
    <row r="4" spans="1:5" x14ac:dyDescent="0.4">
      <c r="B4" s="381" t="s">
        <v>739</v>
      </c>
      <c r="C4" s="1"/>
      <c r="D4" s="1"/>
    </row>
    <row r="5" spans="1:5" ht="17.649999999999999" x14ac:dyDescent="0.4">
      <c r="B5" s="382" t="s">
        <v>281</v>
      </c>
      <c r="C5" s="1"/>
      <c r="D5" s="1"/>
    </row>
    <row r="6" spans="1:5" ht="17.649999999999999" x14ac:dyDescent="0.4">
      <c r="B6" s="382" t="str">
        <f>"Fiscal Year: "&amp;D10</f>
        <v>Fiscal Year: 2021-22</v>
      </c>
      <c r="C6" s="1"/>
      <c r="D6" s="1"/>
    </row>
    <row r="7" spans="1:5" ht="17.649999999999999" x14ac:dyDescent="0.4">
      <c r="B7" s="382" t="s">
        <v>282</v>
      </c>
      <c r="C7" s="1"/>
      <c r="D7" s="1"/>
      <c r="E7" s="27"/>
    </row>
    <row r="8" spans="1:5" x14ac:dyDescent="0.4">
      <c r="D8" s="131"/>
    </row>
    <row r="9" spans="1:5" ht="34.5" customHeight="1" x14ac:dyDescent="0.4">
      <c r="B9" s="203">
        <v>1</v>
      </c>
      <c r="C9" s="209" t="s">
        <v>1</v>
      </c>
      <c r="D9" s="113">
        <v>44588</v>
      </c>
    </row>
    <row r="10" spans="1:5" ht="34.5" customHeight="1" x14ac:dyDescent="0.4">
      <c r="B10" s="203">
        <v>2</v>
      </c>
      <c r="C10" s="205" t="s">
        <v>303</v>
      </c>
      <c r="D10" s="151" t="s">
        <v>782</v>
      </c>
    </row>
    <row r="11" spans="1:5" ht="34.5" customHeight="1" x14ac:dyDescent="0.4">
      <c r="B11" s="203">
        <v>3</v>
      </c>
      <c r="C11" s="204" t="s">
        <v>0</v>
      </c>
      <c r="D11" s="135" t="s">
        <v>36</v>
      </c>
    </row>
    <row r="12" spans="1:5" ht="34.5" customHeight="1" x14ac:dyDescent="0.4">
      <c r="B12" s="203">
        <v>4</v>
      </c>
      <c r="C12" s="206" t="s">
        <v>113</v>
      </c>
      <c r="D12" s="182">
        <f>IF(ISBLANK(D11),"",VLOOKUP(D11,Info_County_Code,2))</f>
        <v>1</v>
      </c>
    </row>
    <row r="13" spans="1:5" ht="34.5" customHeight="1" x14ac:dyDescent="0.4">
      <c r="B13" s="203">
        <v>5</v>
      </c>
      <c r="C13" s="204" t="s">
        <v>114</v>
      </c>
      <c r="D13" s="412" t="s">
        <v>783</v>
      </c>
    </row>
    <row r="14" spans="1:5" ht="34.5" customHeight="1" x14ac:dyDescent="0.4">
      <c r="B14" s="203">
        <v>6</v>
      </c>
      <c r="C14" s="204" t="s">
        <v>115</v>
      </c>
      <c r="D14" s="135" t="s">
        <v>784</v>
      </c>
    </row>
    <row r="15" spans="1:5" ht="34.5" customHeight="1" x14ac:dyDescent="0.4">
      <c r="B15" s="203">
        <v>7</v>
      </c>
      <c r="C15" s="204" t="s">
        <v>116</v>
      </c>
      <c r="D15" s="172">
        <v>94606</v>
      </c>
    </row>
    <row r="16" spans="1:5" ht="34.5" customHeight="1" x14ac:dyDescent="0.4">
      <c r="B16" s="203">
        <v>8</v>
      </c>
      <c r="C16" s="207" t="s">
        <v>162</v>
      </c>
      <c r="D16" s="183" t="str">
        <f>IF(ISBLANK(D11),"",VLOOKUP(D11,County_Population,5,FALSE))</f>
        <v>Yes</v>
      </c>
    </row>
    <row r="17" spans="2:4" ht="34.5" customHeight="1" x14ac:dyDescent="0.4">
      <c r="B17" s="203">
        <v>9</v>
      </c>
      <c r="C17" s="204" t="s">
        <v>112</v>
      </c>
      <c r="D17" s="135" t="s">
        <v>785</v>
      </c>
    </row>
    <row r="18" spans="2:4" ht="34.5" customHeight="1" x14ac:dyDescent="0.4">
      <c r="B18" s="203">
        <v>10</v>
      </c>
      <c r="C18" s="208" t="s">
        <v>167</v>
      </c>
      <c r="D18" s="413" t="s">
        <v>786</v>
      </c>
    </row>
    <row r="19" spans="2:4" ht="34.5" customHeight="1" x14ac:dyDescent="0.4">
      <c r="B19" s="203">
        <v>11</v>
      </c>
      <c r="C19" s="208" t="s">
        <v>184</v>
      </c>
      <c r="D19" s="413" t="s">
        <v>787</v>
      </c>
    </row>
    <row r="20" spans="2:4" ht="34.5" customHeight="1" x14ac:dyDescent="0.4">
      <c r="B20" s="203">
        <v>12</v>
      </c>
      <c r="C20" s="209" t="s">
        <v>280</v>
      </c>
      <c r="D20" s="414" t="s">
        <v>788</v>
      </c>
    </row>
    <row r="21" spans="2:4" hidden="1" x14ac:dyDescent="0.4"/>
    <row r="22" spans="2:4" hidden="1" x14ac:dyDescent="0.4"/>
    <row r="23" spans="2:4" hidden="1" x14ac:dyDescent="0.4"/>
    <row r="24" spans="2:4" hidden="1" x14ac:dyDescent="0.4"/>
    <row r="25" spans="2:4" hidden="1" x14ac:dyDescent="0.4"/>
    <row r="26" spans="2:4" hidden="1" x14ac:dyDescent="0.4"/>
    <row r="27" spans="2:4" hidden="1" x14ac:dyDescent="0.4"/>
    <row r="28" spans="2:4" hidden="1" x14ac:dyDescent="0.4"/>
    <row r="29" spans="2:4" hidden="1" x14ac:dyDescent="0.4"/>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9"/>
  <sheetViews>
    <sheetView workbookViewId="0">
      <selection activeCell="A2" sqref="A2"/>
    </sheetView>
  </sheetViews>
  <sheetFormatPr defaultColWidth="0" defaultRowHeight="14.25" zeroHeight="1" x14ac:dyDescent="0.45"/>
  <cols>
    <col min="1" max="1" width="128" style="384" customWidth="1"/>
    <col min="2" max="4" width="9.19921875" style="384" hidden="1" customWidth="1"/>
    <col min="5" max="16384" width="9.19921875" style="384" hidden="1"/>
  </cols>
  <sheetData>
    <row r="1" spans="1:1" ht="13.5" customHeight="1" x14ac:dyDescent="0.45">
      <c r="A1" s="383" t="s">
        <v>771</v>
      </c>
    </row>
    <row r="2" spans="1:1" ht="18" customHeight="1" x14ac:dyDescent="0.45">
      <c r="A2" s="385" t="s">
        <v>698</v>
      </c>
    </row>
    <row r="3" spans="1:1" ht="15.4" x14ac:dyDescent="0.45">
      <c r="A3" s="385" t="s">
        <v>699</v>
      </c>
    </row>
    <row r="4" spans="1:1" ht="30.4" x14ac:dyDescent="0.45">
      <c r="A4" s="385" t="s">
        <v>700</v>
      </c>
    </row>
    <row r="5" spans="1:1" ht="30.4" x14ac:dyDescent="0.45">
      <c r="A5" s="386" t="s">
        <v>701</v>
      </c>
    </row>
    <row r="6" spans="1:1" ht="15.4" x14ac:dyDescent="0.45">
      <c r="A6" s="386" t="s">
        <v>702</v>
      </c>
    </row>
    <row r="7" spans="1:1" ht="30.75" customHeight="1" x14ac:dyDescent="0.45">
      <c r="A7" s="386" t="s">
        <v>703</v>
      </c>
    </row>
    <row r="8" spans="1:1" ht="15.4" x14ac:dyDescent="0.45">
      <c r="A8" s="386" t="s">
        <v>704</v>
      </c>
    </row>
    <row r="9" spans="1:1" ht="30.4" x14ac:dyDescent="0.45">
      <c r="A9" s="386" t="s">
        <v>705</v>
      </c>
    </row>
    <row r="10" spans="1:1" ht="15.4" x14ac:dyDescent="0.45">
      <c r="A10" s="386" t="s">
        <v>706</v>
      </c>
    </row>
    <row r="11" spans="1:1" ht="15.4" x14ac:dyDescent="0.45">
      <c r="A11" s="386" t="s">
        <v>707</v>
      </c>
    </row>
    <row r="12" spans="1:1" ht="30.4" x14ac:dyDescent="0.45">
      <c r="A12" s="386" t="s">
        <v>708</v>
      </c>
    </row>
    <row r="13" spans="1:1" ht="30.4" x14ac:dyDescent="0.45">
      <c r="A13" s="386" t="s">
        <v>709</v>
      </c>
    </row>
    <row r="14" spans="1:1" ht="15.4" hidden="1" x14ac:dyDescent="0.45">
      <c r="A14" s="385"/>
    </row>
    <row r="15" spans="1:1" ht="15.4" hidden="1" x14ac:dyDescent="0.45">
      <c r="A15" s="385"/>
    </row>
    <row r="16" spans="1:1" hidden="1" x14ac:dyDescent="0.45"/>
    <row r="17" hidden="1" x14ac:dyDescent="0.45"/>
    <row r="18" hidden="1" x14ac:dyDescent="0.45"/>
    <row r="19" hidden="1" x14ac:dyDescent="0.45"/>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54"/>
  <sheetViews>
    <sheetView showGridLines="0" tabSelected="1" topLeftCell="A6" zoomScale="99" zoomScaleNormal="99" zoomScaleSheetLayoutView="40" zoomScalePageLayoutView="85" workbookViewId="0">
      <selection activeCell="C16" sqref="C16"/>
    </sheetView>
  </sheetViews>
  <sheetFormatPr defaultColWidth="0" defaultRowHeight="15" zeroHeight="1" x14ac:dyDescent="0.4"/>
  <cols>
    <col min="1" max="1" width="5.265625" style="122" customWidth="1"/>
    <col min="2" max="2" width="12.53125" style="119" customWidth="1"/>
    <col min="3" max="3" width="65.46484375" style="119" customWidth="1"/>
    <col min="4" max="8" width="22.73046875" style="119" customWidth="1"/>
    <col min="9" max="9" width="24" style="119" bestFit="1" customWidth="1"/>
    <col min="10" max="10" width="18.265625" style="122" hidden="1" customWidth="1"/>
    <col min="11" max="12" width="9.19921875" style="122" hidden="1" customWidth="1"/>
    <col min="13" max="16384" width="9.19921875" style="122" hidden="1"/>
  </cols>
  <sheetData>
    <row r="1" spans="1:9" s="25" customFormat="1" x14ac:dyDescent="0.4">
      <c r="A1" s="377" t="s">
        <v>772</v>
      </c>
      <c r="B1" s="378" t="s">
        <v>277</v>
      </c>
      <c r="C1" s="27"/>
      <c r="D1" s="27"/>
      <c r="E1" s="170"/>
      <c r="H1" s="27"/>
      <c r="I1" s="387" t="s">
        <v>275</v>
      </c>
    </row>
    <row r="2" spans="1:9" s="25" customFormat="1" ht="15.4" thickBot="1" x14ac:dyDescent="0.45">
      <c r="B2" s="379" t="s">
        <v>276</v>
      </c>
      <c r="C2" s="200"/>
      <c r="D2" s="200"/>
      <c r="E2" s="201"/>
      <c r="F2" s="200"/>
      <c r="G2" s="200"/>
      <c r="H2" s="200"/>
      <c r="I2" s="201"/>
    </row>
    <row r="3" spans="1:9" s="25" customFormat="1" x14ac:dyDescent="0.4">
      <c r="B3" s="123"/>
      <c r="C3" s="27"/>
      <c r="D3" s="27"/>
      <c r="E3" s="170"/>
    </row>
    <row r="4" spans="1:9" x14ac:dyDescent="0.4">
      <c r="B4" s="381" t="s">
        <v>740</v>
      </c>
      <c r="C4" s="122"/>
      <c r="D4" s="122"/>
      <c r="E4" s="122"/>
      <c r="F4" s="122"/>
      <c r="G4" s="122"/>
      <c r="H4" s="122"/>
      <c r="I4" s="122"/>
    </row>
    <row r="5" spans="1:9" x14ac:dyDescent="0.4">
      <c r="B5" s="391" t="str">
        <f>'1. Information'!B5</f>
        <v>Annual Mental Health Services Act (MHSA) Revenue and Expenditure Report</v>
      </c>
    </row>
    <row r="6" spans="1:9" x14ac:dyDescent="0.4">
      <c r="B6" s="392" t="str">
        <f>'1. Information'!B6</f>
        <v>Fiscal Year: 2021-22</v>
      </c>
      <c r="D6" s="9"/>
      <c r="E6" s="9"/>
      <c r="F6" s="9"/>
      <c r="G6" s="9"/>
      <c r="H6" s="9"/>
    </row>
    <row r="7" spans="1:9" x14ac:dyDescent="0.4">
      <c r="B7" s="392" t="s">
        <v>285</v>
      </c>
      <c r="C7" s="9"/>
      <c r="D7" s="9"/>
      <c r="E7" s="9"/>
      <c r="F7" s="9"/>
      <c r="G7" s="9"/>
      <c r="H7" s="9"/>
    </row>
    <row r="8" spans="1:9" x14ac:dyDescent="0.4">
      <c r="C8" s="9"/>
      <c r="D8" s="9"/>
      <c r="E8" s="9"/>
      <c r="F8" s="9"/>
      <c r="G8" s="9"/>
      <c r="H8" s="9"/>
    </row>
    <row r="9" spans="1:9" x14ac:dyDescent="0.4">
      <c r="B9" s="210" t="s">
        <v>0</v>
      </c>
      <c r="C9" s="184" t="str">
        <f>IF(ISBLANK('1. Information'!D11),"",'1. Information'!D11)</f>
        <v>Alameda</v>
      </c>
      <c r="F9" s="210" t="s">
        <v>1</v>
      </c>
      <c r="G9" s="185">
        <f>IF(ISBLANK('1. Information'!D9),"",'1. Information'!D9)</f>
        <v>44588</v>
      </c>
    </row>
    <row r="10" spans="1:9" x14ac:dyDescent="0.4">
      <c r="B10" s="120"/>
      <c r="C10" s="120"/>
      <c r="D10" s="120"/>
      <c r="E10" s="120"/>
      <c r="F10" s="120"/>
      <c r="G10" s="22"/>
      <c r="H10" s="120"/>
      <c r="I10" s="120"/>
    </row>
    <row r="11" spans="1:9" x14ac:dyDescent="0.4">
      <c r="B11" s="120"/>
      <c r="C11" s="120"/>
      <c r="D11" s="120"/>
      <c r="E11" s="120"/>
      <c r="F11" s="120"/>
      <c r="G11" s="22"/>
      <c r="H11" s="120"/>
      <c r="I11" s="120"/>
    </row>
    <row r="12" spans="1:9" x14ac:dyDescent="0.4">
      <c r="B12" s="388"/>
      <c r="C12" s="120"/>
      <c r="D12" s="211" t="s">
        <v>23</v>
      </c>
      <c r="E12" s="211" t="s">
        <v>25</v>
      </c>
      <c r="F12" s="211" t="s">
        <v>27</v>
      </c>
      <c r="G12" s="211" t="s">
        <v>202</v>
      </c>
      <c r="H12" s="211" t="s">
        <v>203</v>
      </c>
      <c r="I12" s="211" t="s">
        <v>204</v>
      </c>
    </row>
    <row r="13" spans="1:9" x14ac:dyDescent="0.4">
      <c r="B13" s="212" t="s">
        <v>250</v>
      </c>
      <c r="C13" s="213"/>
      <c r="D13" s="214" t="s">
        <v>28</v>
      </c>
      <c r="E13" s="214" t="s">
        <v>29</v>
      </c>
      <c r="F13" s="214" t="s">
        <v>30</v>
      </c>
      <c r="G13" s="215" t="s">
        <v>31</v>
      </c>
      <c r="H13" s="215" t="s">
        <v>32</v>
      </c>
      <c r="I13" s="215" t="s">
        <v>21</v>
      </c>
    </row>
    <row r="14" spans="1:9" x14ac:dyDescent="0.4">
      <c r="B14" s="216">
        <v>1</v>
      </c>
      <c r="C14" s="217" t="s">
        <v>279</v>
      </c>
      <c r="D14" s="149">
        <v>598106.56000000006</v>
      </c>
      <c r="E14" s="149">
        <v>79874.080000000002</v>
      </c>
      <c r="F14" s="149">
        <v>104024.48</v>
      </c>
      <c r="G14" s="149">
        <f>4155.97+689.34</f>
        <v>4845.3100000000004</v>
      </c>
      <c r="H14" s="149">
        <v>16492.73</v>
      </c>
      <c r="I14" s="186">
        <f>SUM(D14:H14)</f>
        <v>803343.16</v>
      </c>
    </row>
    <row r="15" spans="1:9" x14ac:dyDescent="0.4">
      <c r="B15" s="218">
        <v>2</v>
      </c>
      <c r="C15" s="219" t="s">
        <v>278</v>
      </c>
      <c r="D15" s="164"/>
      <c r="E15" s="164"/>
      <c r="F15" s="164"/>
      <c r="G15" s="164"/>
      <c r="H15" s="164"/>
      <c r="I15" s="186">
        <f>SUM(D15:H15)</f>
        <v>0</v>
      </c>
    </row>
    <row r="16" spans="1:9" x14ac:dyDescent="0.4">
      <c r="B16" s="122"/>
      <c r="C16" s="122"/>
      <c r="D16" s="122"/>
      <c r="E16" s="122"/>
      <c r="F16" s="122"/>
      <c r="G16" s="122"/>
      <c r="H16" s="122"/>
      <c r="I16" s="122"/>
    </row>
    <row r="17" spans="2:10" x14ac:dyDescent="0.4">
      <c r="B17" s="389"/>
      <c r="C17" s="122"/>
      <c r="D17" s="211" t="s">
        <v>23</v>
      </c>
      <c r="E17" s="211" t="s">
        <v>25</v>
      </c>
      <c r="F17" s="211" t="s">
        <v>27</v>
      </c>
      <c r="G17" s="122"/>
      <c r="H17" s="122"/>
      <c r="I17" s="122"/>
    </row>
    <row r="18" spans="2:10" x14ac:dyDescent="0.4">
      <c r="B18" s="212" t="s">
        <v>251</v>
      </c>
      <c r="C18" s="213"/>
      <c r="D18" s="214" t="s">
        <v>28</v>
      </c>
      <c r="E18" s="214" t="s">
        <v>29</v>
      </c>
      <c r="F18" s="215" t="s">
        <v>21</v>
      </c>
      <c r="G18" s="122"/>
      <c r="H18" s="122"/>
      <c r="I18" s="122"/>
    </row>
    <row r="19" spans="2:10" x14ac:dyDescent="0.4">
      <c r="B19" s="211">
        <v>3</v>
      </c>
      <c r="C19" s="217" t="s">
        <v>234</v>
      </c>
      <c r="D19" s="190"/>
      <c r="E19" s="191"/>
      <c r="F19" s="149">
        <v>14593037.83</v>
      </c>
      <c r="G19" s="122"/>
      <c r="H19" s="122"/>
      <c r="I19" s="122"/>
    </row>
    <row r="20" spans="2:10" x14ac:dyDescent="0.4">
      <c r="B20" s="216">
        <v>4</v>
      </c>
      <c r="C20" s="220" t="s">
        <v>22</v>
      </c>
      <c r="D20" s="149">
        <v>0</v>
      </c>
      <c r="E20" s="149">
        <v>0</v>
      </c>
      <c r="F20" s="187">
        <f>-D20-E20</f>
        <v>0</v>
      </c>
      <c r="G20" s="122"/>
      <c r="H20" s="122"/>
      <c r="I20" s="122"/>
    </row>
    <row r="21" spans="2:10" x14ac:dyDescent="0.4">
      <c r="B21" s="216">
        <v>5</v>
      </c>
      <c r="C21" s="220" t="s">
        <v>253</v>
      </c>
      <c r="D21" s="194">
        <f>'3. CSS'!F24</f>
        <v>0</v>
      </c>
      <c r="E21" s="192"/>
      <c r="F21" s="188">
        <f>SUM(D21:E21)</f>
        <v>0</v>
      </c>
      <c r="G21" s="122"/>
      <c r="H21" s="122"/>
      <c r="I21" s="122"/>
    </row>
    <row r="22" spans="2:10" x14ac:dyDescent="0.4">
      <c r="B22" s="216">
        <v>6</v>
      </c>
      <c r="C22" s="220" t="s">
        <v>252</v>
      </c>
      <c r="D22" s="193"/>
      <c r="E22" s="193"/>
      <c r="F22" s="188">
        <f>SUM('8. Adjustment (MHSA)'!F51:F80)</f>
        <v>0</v>
      </c>
      <c r="G22" s="122"/>
      <c r="H22" s="122"/>
      <c r="I22" s="122"/>
    </row>
    <row r="23" spans="2:10" x14ac:dyDescent="0.4">
      <c r="B23" s="211">
        <v>7</v>
      </c>
      <c r="C23" s="217" t="s">
        <v>236</v>
      </c>
      <c r="D23" s="193"/>
      <c r="E23" s="193"/>
      <c r="F23" s="189">
        <f>F19+F20+F21+F22</f>
        <v>14593037.83</v>
      </c>
      <c r="G23" s="122"/>
      <c r="H23" s="122"/>
      <c r="I23" s="122"/>
    </row>
    <row r="24" spans="2:10" x14ac:dyDescent="0.4">
      <c r="B24" s="122"/>
      <c r="C24" s="122"/>
      <c r="D24" s="122"/>
      <c r="E24" s="122"/>
      <c r="F24" s="122"/>
      <c r="G24" s="122"/>
      <c r="H24" s="122"/>
      <c r="I24" s="122"/>
    </row>
    <row r="25" spans="2:10" x14ac:dyDescent="0.4">
      <c r="B25" s="389"/>
      <c r="C25" s="122"/>
      <c r="D25" s="211" t="s">
        <v>23</v>
      </c>
      <c r="E25" s="211" t="s">
        <v>25</v>
      </c>
      <c r="F25" s="211" t="s">
        <v>27</v>
      </c>
      <c r="G25" s="211" t="s">
        <v>202</v>
      </c>
      <c r="H25" s="211" t="s">
        <v>203</v>
      </c>
      <c r="I25" s="211" t="s">
        <v>204</v>
      </c>
    </row>
    <row r="26" spans="2:10" x14ac:dyDescent="0.4">
      <c r="B26" s="212" t="s">
        <v>246</v>
      </c>
      <c r="C26" s="221"/>
      <c r="D26" s="214" t="s">
        <v>28</v>
      </c>
      <c r="E26" s="214" t="s">
        <v>29</v>
      </c>
      <c r="F26" s="214" t="s">
        <v>31</v>
      </c>
      <c r="G26" s="214" t="s">
        <v>32</v>
      </c>
      <c r="H26" s="214" t="s">
        <v>35</v>
      </c>
      <c r="I26" s="214" t="s">
        <v>21</v>
      </c>
    </row>
    <row r="27" spans="2:10" x14ac:dyDescent="0.4">
      <c r="B27" s="216">
        <v>8</v>
      </c>
      <c r="C27" s="222" t="s">
        <v>223</v>
      </c>
      <c r="D27" s="188">
        <f>(E27+F27+G27+H27)*-1</f>
        <v>-10000000</v>
      </c>
      <c r="E27" s="188">
        <f>'3. CSS'!F21</f>
        <v>0</v>
      </c>
      <c r="F27" s="186">
        <f>'3. CSS'!F22</f>
        <v>3000000</v>
      </c>
      <c r="G27" s="194">
        <f>'3. CSS'!F23</f>
        <v>7000000</v>
      </c>
      <c r="H27" s="194">
        <f>'3. CSS'!F24</f>
        <v>0</v>
      </c>
      <c r="I27" s="186">
        <f>SUM(D27:H27)</f>
        <v>0</v>
      </c>
      <c r="J27" s="122" t="str">
        <f>IF(SUM(D27:H27)=I27,"","ERROR")</f>
        <v/>
      </c>
    </row>
    <row r="28" spans="2:10" x14ac:dyDescent="0.4">
      <c r="B28" s="122"/>
      <c r="C28" s="122"/>
      <c r="D28" s="122"/>
      <c r="E28" s="122"/>
      <c r="F28" s="122"/>
      <c r="G28" s="122"/>
      <c r="H28" s="122"/>
      <c r="I28" s="122"/>
    </row>
    <row r="29" spans="2:10" x14ac:dyDescent="0.4">
      <c r="B29" s="390"/>
      <c r="D29" s="211" t="s">
        <v>23</v>
      </c>
      <c r="E29" s="211" t="s">
        <v>25</v>
      </c>
      <c r="F29" s="211" t="s">
        <v>27</v>
      </c>
      <c r="G29" s="211" t="s">
        <v>202</v>
      </c>
      <c r="H29" s="211" t="s">
        <v>203</v>
      </c>
      <c r="I29" s="211" t="s">
        <v>204</v>
      </c>
    </row>
    <row r="30" spans="2:10" x14ac:dyDescent="0.4">
      <c r="B30" s="212" t="s">
        <v>254</v>
      </c>
      <c r="C30" s="221"/>
      <c r="D30" s="214" t="s">
        <v>28</v>
      </c>
      <c r="E30" s="214" t="s">
        <v>29</v>
      </c>
      <c r="F30" s="214" t="s">
        <v>30</v>
      </c>
      <c r="G30" s="214" t="s">
        <v>31</v>
      </c>
      <c r="H30" s="214" t="s">
        <v>32</v>
      </c>
      <c r="I30" s="214" t="s">
        <v>21</v>
      </c>
    </row>
    <row r="31" spans="2:10" x14ac:dyDescent="0.4">
      <c r="B31" s="211">
        <v>9</v>
      </c>
      <c r="C31" s="222" t="s">
        <v>24</v>
      </c>
      <c r="D31" s="194">
        <f>'3. CSS'!F27</f>
        <v>71617144.899999991</v>
      </c>
      <c r="E31" s="194">
        <f>'4. PEI'!F22</f>
        <v>13678537.627610356</v>
      </c>
      <c r="F31" s="194">
        <f>'5. INN'!F23</f>
        <v>3192834.1234436431</v>
      </c>
      <c r="G31" s="194">
        <f>'6. WET'!F21</f>
        <v>2809977.7727479646</v>
      </c>
      <c r="H31" s="194">
        <f>'7. CFTN'!F21</f>
        <v>2962387.6104159057</v>
      </c>
      <c r="I31" s="194">
        <f t="shared" ref="I31:I35" si="0">SUM(D31:H31)</f>
        <v>94260882.034217864</v>
      </c>
    </row>
    <row r="32" spans="2:10" x14ac:dyDescent="0.4">
      <c r="B32" s="211">
        <v>10</v>
      </c>
      <c r="C32" s="223" t="s">
        <v>4</v>
      </c>
      <c r="D32" s="189">
        <f>'3. CSS'!G27</f>
        <v>23743637.490511701</v>
      </c>
      <c r="E32" s="189">
        <f>'4. PEI'!G22</f>
        <v>2361413.3720202097</v>
      </c>
      <c r="F32" s="189">
        <f>'5. INN'!G23</f>
        <v>883449.97478750558</v>
      </c>
      <c r="G32" s="189">
        <f>'6. WET'!G21</f>
        <v>143778.17692589239</v>
      </c>
      <c r="H32" s="189">
        <f>'7. CFTN'!G21</f>
        <v>526701.85166041902</v>
      </c>
      <c r="I32" s="194">
        <f t="shared" si="0"/>
        <v>27658980.865905732</v>
      </c>
    </row>
    <row r="33" spans="2:9" x14ac:dyDescent="0.4">
      <c r="B33" s="211">
        <v>11</v>
      </c>
      <c r="C33" s="223" t="s">
        <v>5</v>
      </c>
      <c r="D33" s="189">
        <f>'3. CSS'!H27</f>
        <v>0</v>
      </c>
      <c r="E33" s="189">
        <f>'4. PEI'!H22</f>
        <v>0</v>
      </c>
      <c r="F33" s="189">
        <f>'5. INN'!H23</f>
        <v>0</v>
      </c>
      <c r="G33" s="189">
        <f>'6. WET'!H21</f>
        <v>0</v>
      </c>
      <c r="H33" s="189">
        <f>'7. CFTN'!H21</f>
        <v>0</v>
      </c>
      <c r="I33" s="194">
        <f t="shared" si="0"/>
        <v>0</v>
      </c>
    </row>
    <row r="34" spans="2:9" x14ac:dyDescent="0.4">
      <c r="B34" s="211">
        <v>12</v>
      </c>
      <c r="C34" s="223" t="s">
        <v>26</v>
      </c>
      <c r="D34" s="189">
        <f>'3. CSS'!I27</f>
        <v>0</v>
      </c>
      <c r="E34" s="189">
        <f>'4. PEI'!I22</f>
        <v>0</v>
      </c>
      <c r="F34" s="189">
        <f>'5. INN'!I23</f>
        <v>0</v>
      </c>
      <c r="G34" s="189">
        <f>'6. WET'!I21</f>
        <v>0</v>
      </c>
      <c r="H34" s="189">
        <f>'7. CFTN'!I21</f>
        <v>0</v>
      </c>
      <c r="I34" s="194">
        <f t="shared" si="0"/>
        <v>0</v>
      </c>
    </row>
    <row r="35" spans="2:9" x14ac:dyDescent="0.4">
      <c r="B35" s="211">
        <v>13</v>
      </c>
      <c r="C35" s="223" t="s">
        <v>12</v>
      </c>
      <c r="D35" s="189">
        <f>'3. CSS'!J27</f>
        <v>5226157.18</v>
      </c>
      <c r="E35" s="189">
        <f>'4. PEI'!J22</f>
        <v>522516.79182038759</v>
      </c>
      <c r="F35" s="189">
        <f>'5. INN'!J23</f>
        <v>300213.61664880323</v>
      </c>
      <c r="G35" s="189">
        <f>'6. WET'!J21</f>
        <v>105038.50852041345</v>
      </c>
      <c r="H35" s="189">
        <f>'7. CFTN'!J21</f>
        <v>298811.7863811719</v>
      </c>
      <c r="I35" s="194">
        <f t="shared" si="0"/>
        <v>6452737.8833707757</v>
      </c>
    </row>
    <row r="36" spans="2:9" x14ac:dyDescent="0.4">
      <c r="B36" s="211">
        <v>14</v>
      </c>
      <c r="C36" s="224" t="s">
        <v>21</v>
      </c>
      <c r="D36" s="195">
        <f>SUM(D31:D35)</f>
        <v>100586939.5705117</v>
      </c>
      <c r="E36" s="195">
        <f t="shared" ref="E36:H36" si="1">SUM(E31:E35)</f>
        <v>16562467.791450953</v>
      </c>
      <c r="F36" s="195">
        <f t="shared" si="1"/>
        <v>4376497.7148799524</v>
      </c>
      <c r="G36" s="195">
        <f t="shared" si="1"/>
        <v>3058794.4581942707</v>
      </c>
      <c r="H36" s="195">
        <f t="shared" si="1"/>
        <v>3787901.248457497</v>
      </c>
      <c r="I36" s="196">
        <f>SUM(D36:H36)</f>
        <v>128372600.78349437</v>
      </c>
    </row>
    <row r="37" spans="2:9" x14ac:dyDescent="0.4"/>
    <row r="38" spans="2:9" x14ac:dyDescent="0.4">
      <c r="B38" s="388"/>
      <c r="C38" s="2"/>
      <c r="D38" s="211" t="s">
        <v>23</v>
      </c>
      <c r="F38" s="152"/>
      <c r="G38" s="22"/>
      <c r="H38" s="120"/>
      <c r="I38" s="120"/>
    </row>
    <row r="39" spans="2:9" x14ac:dyDescent="0.4">
      <c r="B39" s="212" t="s">
        <v>248</v>
      </c>
      <c r="C39" s="213"/>
      <c r="D39" s="215" t="s">
        <v>21</v>
      </c>
      <c r="E39" s="153"/>
      <c r="F39" s="22"/>
      <c r="G39" s="120"/>
      <c r="H39" s="120"/>
      <c r="I39" s="122"/>
    </row>
    <row r="40" spans="2:9" x14ac:dyDescent="0.4">
      <c r="B40" s="211">
        <v>15</v>
      </c>
      <c r="C40" s="162" t="s">
        <v>18</v>
      </c>
      <c r="D40" s="197">
        <f>'3. CSS'!K15+'4. PEI'!K15+'5. INN'!K15+'6. WET'!K15+'7. CFTN'!K15</f>
        <v>862762.42487995233</v>
      </c>
      <c r="E40" s="154"/>
      <c r="F40" s="120"/>
      <c r="H40" s="120"/>
      <c r="I40" s="122"/>
    </row>
    <row r="41" spans="2:9" x14ac:dyDescent="0.4">
      <c r="B41" s="211">
        <v>16</v>
      </c>
      <c r="C41" s="162" t="s">
        <v>19</v>
      </c>
      <c r="D41" s="197">
        <f>'3. CSS'!F16+'4. PEI'!F16+'5. INN'!F20+'6. WET'!F16+'7. CFTN'!F16</f>
        <v>67284.92</v>
      </c>
      <c r="E41" s="121"/>
      <c r="F41" s="120"/>
      <c r="G41" s="120"/>
      <c r="H41" s="120"/>
      <c r="I41" s="122"/>
    </row>
    <row r="42" spans="2:9" x14ac:dyDescent="0.4">
      <c r="B42" s="211">
        <v>17</v>
      </c>
      <c r="C42" s="162" t="s">
        <v>20</v>
      </c>
      <c r="D42" s="198">
        <f>'3. CSS'!F17+'4. PEI'!F17+'5. INN'!F16+'5. INN'!F19+'6. WET'!F17+'7. CFTN'!F17</f>
        <v>11290983.246383818</v>
      </c>
      <c r="E42" s="121"/>
      <c r="F42" s="120"/>
      <c r="G42" s="120"/>
      <c r="H42" s="120"/>
      <c r="I42" s="122"/>
    </row>
    <row r="43" spans="2:9" x14ac:dyDescent="0.4">
      <c r="B43" s="211">
        <v>18</v>
      </c>
      <c r="C43" s="225" t="s">
        <v>243</v>
      </c>
      <c r="D43" s="149">
        <v>47011.09</v>
      </c>
    </row>
    <row r="44" spans="2:9" x14ac:dyDescent="0.4">
      <c r="B44" s="211">
        <v>19</v>
      </c>
      <c r="C44" s="162" t="s">
        <v>244</v>
      </c>
      <c r="D44" s="199">
        <f>'4. PEI'!F18</f>
        <v>0</v>
      </c>
    </row>
    <row r="45" spans="2:9" x14ac:dyDescent="0.4">
      <c r="B45" s="211">
        <v>20</v>
      </c>
      <c r="C45" s="225" t="s">
        <v>245</v>
      </c>
      <c r="D45" s="149">
        <v>0</v>
      </c>
    </row>
    <row r="46" spans="2:9" x14ac:dyDescent="0.4">
      <c r="B46" s="211">
        <v>21</v>
      </c>
      <c r="C46" s="162" t="s">
        <v>249</v>
      </c>
      <c r="D46" s="149">
        <v>0</v>
      </c>
      <c r="E46" s="154"/>
    </row>
    <row r="47" spans="2:9" hidden="1" x14ac:dyDescent="0.4"/>
    <row r="48" spans="2:9" hidden="1" x14ac:dyDescent="0.4"/>
    <row r="49" hidden="1" x14ac:dyDescent="0.4"/>
    <row r="50" hidden="1" x14ac:dyDescent="0.4"/>
    <row r="51" hidden="1" x14ac:dyDescent="0.4"/>
    <row r="52" hidden="1" x14ac:dyDescent="0.4"/>
    <row r="53" hidden="1" x14ac:dyDescent="0.4"/>
    <row r="54" hidden="1" x14ac:dyDescent="0.4"/>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9"/>
  <sheetViews>
    <sheetView zoomScaleNormal="100" workbookViewId="0">
      <selection activeCell="A4" sqref="A4"/>
    </sheetView>
  </sheetViews>
  <sheetFormatPr defaultColWidth="0" defaultRowHeight="14.25" zeroHeight="1" x14ac:dyDescent="0.45"/>
  <cols>
    <col min="1" max="1" width="128.19921875" style="393" customWidth="1"/>
    <col min="2" max="6" width="9.19921875" style="393" hidden="1" customWidth="1"/>
    <col min="7" max="16384" width="9.19921875" style="393" hidden="1"/>
  </cols>
  <sheetData>
    <row r="1" spans="1:1" ht="13.5" customHeight="1" x14ac:dyDescent="0.45">
      <c r="A1" s="383" t="s">
        <v>773</v>
      </c>
    </row>
    <row r="2" spans="1:1" ht="15.4" x14ac:dyDescent="0.45">
      <c r="A2" s="385" t="s">
        <v>313</v>
      </c>
    </row>
    <row r="3" spans="1:1" ht="15.4" x14ac:dyDescent="0.45">
      <c r="A3" s="385" t="s">
        <v>312</v>
      </c>
    </row>
    <row r="4" spans="1:1" ht="15.4" x14ac:dyDescent="0.45">
      <c r="A4" s="385" t="s">
        <v>314</v>
      </c>
    </row>
    <row r="5" spans="1:1" ht="15.4" x14ac:dyDescent="0.45">
      <c r="A5" s="386" t="s">
        <v>315</v>
      </c>
    </row>
    <row r="6" spans="1:1" ht="15.4" x14ac:dyDescent="0.45">
      <c r="A6" s="386" t="s">
        <v>316</v>
      </c>
    </row>
    <row r="7" spans="1:1" ht="15.4" x14ac:dyDescent="0.45">
      <c r="A7" s="386" t="s">
        <v>317</v>
      </c>
    </row>
    <row r="8" spans="1:1" ht="15.4" x14ac:dyDescent="0.45">
      <c r="A8" s="386" t="s">
        <v>318</v>
      </c>
    </row>
    <row r="9" spans="1:1" ht="15.4" x14ac:dyDescent="0.45">
      <c r="A9" s="386" t="s">
        <v>695</v>
      </c>
    </row>
    <row r="10" spans="1:1" ht="60" x14ac:dyDescent="0.45">
      <c r="A10" s="394" t="s">
        <v>319</v>
      </c>
    </row>
    <row r="11" spans="1:1" ht="15.4" x14ac:dyDescent="0.45">
      <c r="A11" s="386" t="s">
        <v>320</v>
      </c>
    </row>
    <row r="12" spans="1:1" ht="15.4" x14ac:dyDescent="0.45">
      <c r="A12" s="386" t="s">
        <v>321</v>
      </c>
    </row>
    <row r="13" spans="1:1" ht="15.4" x14ac:dyDescent="0.45">
      <c r="A13" s="386" t="s">
        <v>322</v>
      </c>
    </row>
    <row r="14" spans="1:1" ht="15.4" x14ac:dyDescent="0.45">
      <c r="A14" s="386" t="s">
        <v>323</v>
      </c>
    </row>
    <row r="15" spans="1:1" ht="30.4" x14ac:dyDescent="0.45">
      <c r="A15" s="386" t="s">
        <v>324</v>
      </c>
    </row>
    <row r="16" spans="1:1" ht="15.4" x14ac:dyDescent="0.45">
      <c r="A16" s="386" t="s">
        <v>424</v>
      </c>
    </row>
    <row r="17" spans="1:1" ht="15.4" x14ac:dyDescent="0.45">
      <c r="A17" s="385" t="s">
        <v>325</v>
      </c>
    </row>
    <row r="18" spans="1:1" ht="15.4" x14ac:dyDescent="0.45">
      <c r="A18" s="385" t="s">
        <v>326</v>
      </c>
    </row>
    <row r="19" spans="1:1" ht="30.4" x14ac:dyDescent="0.45">
      <c r="A19" s="385" t="s">
        <v>327</v>
      </c>
    </row>
    <row r="20" spans="1:1" ht="15.4" x14ac:dyDescent="0.45">
      <c r="A20" s="385" t="s">
        <v>328</v>
      </c>
    </row>
    <row r="21" spans="1:1" ht="15.4" x14ac:dyDescent="0.45">
      <c r="A21" s="385" t="s">
        <v>329</v>
      </c>
    </row>
    <row r="22" spans="1:1" ht="15.4" x14ac:dyDescent="0.45">
      <c r="A22" s="385" t="s">
        <v>728</v>
      </c>
    </row>
    <row r="23" spans="1:1" ht="15.4" x14ac:dyDescent="0.45">
      <c r="A23" s="385" t="s">
        <v>330</v>
      </c>
    </row>
    <row r="24" spans="1:1" ht="15.4" x14ac:dyDescent="0.45">
      <c r="A24" s="385" t="s">
        <v>331</v>
      </c>
    </row>
    <row r="25" spans="1:1" ht="15.4" x14ac:dyDescent="0.45">
      <c r="A25" s="385" t="s">
        <v>332</v>
      </c>
    </row>
    <row r="26" spans="1:1" ht="15.4" x14ac:dyDescent="0.45">
      <c r="A26" s="385" t="s">
        <v>333</v>
      </c>
    </row>
    <row r="27" spans="1:1" ht="15.4" x14ac:dyDescent="0.45">
      <c r="A27" s="385" t="s">
        <v>334</v>
      </c>
    </row>
    <row r="28" spans="1:1" ht="15" customHeight="1" x14ac:dyDescent="0.45">
      <c r="A28" s="385" t="s">
        <v>749</v>
      </c>
    </row>
    <row r="29" spans="1:1" ht="15" customHeight="1" x14ac:dyDescent="0.45">
      <c r="A29" s="385" t="s">
        <v>335</v>
      </c>
    </row>
    <row r="30" spans="1:1" ht="15" customHeight="1" x14ac:dyDescent="0.45">
      <c r="A30" s="385" t="s">
        <v>336</v>
      </c>
    </row>
    <row r="31" spans="1:1" ht="15.4" x14ac:dyDescent="0.45">
      <c r="A31" s="385" t="s">
        <v>750</v>
      </c>
    </row>
    <row r="32" spans="1:1" ht="30.4" x14ac:dyDescent="0.45">
      <c r="A32" s="385" t="s">
        <v>337</v>
      </c>
    </row>
    <row r="33" spans="1:1" ht="15.4" x14ac:dyDescent="0.45">
      <c r="A33" s="385" t="s">
        <v>338</v>
      </c>
    </row>
    <row r="34" spans="1:1" ht="15.4" x14ac:dyDescent="0.45">
      <c r="A34" s="385" t="s">
        <v>339</v>
      </c>
    </row>
    <row r="35" spans="1:1" ht="15.4" x14ac:dyDescent="0.45">
      <c r="A35" s="385" t="s">
        <v>340</v>
      </c>
    </row>
    <row r="36" spans="1:1" ht="15.4" x14ac:dyDescent="0.45">
      <c r="A36" s="385" t="s">
        <v>341</v>
      </c>
    </row>
    <row r="37" spans="1:1" ht="15.4" x14ac:dyDescent="0.45">
      <c r="A37" s="385" t="s">
        <v>342</v>
      </c>
    </row>
    <row r="38" spans="1:1" ht="15.4" x14ac:dyDescent="0.45">
      <c r="A38" s="385" t="s">
        <v>343</v>
      </c>
    </row>
    <row r="39" spans="1:1" ht="15.4" x14ac:dyDescent="0.45">
      <c r="A39" s="385" t="s">
        <v>344</v>
      </c>
    </row>
    <row r="40" spans="1:1" ht="15.4" x14ac:dyDescent="0.45">
      <c r="A40" s="385" t="s">
        <v>345</v>
      </c>
    </row>
    <row r="41" spans="1:1" ht="15.4" x14ac:dyDescent="0.45">
      <c r="A41" s="385" t="s">
        <v>346</v>
      </c>
    </row>
    <row r="42" spans="1:1" ht="15.4" x14ac:dyDescent="0.45">
      <c r="A42" s="385" t="s">
        <v>347</v>
      </c>
    </row>
    <row r="43" spans="1:1" ht="15.4" x14ac:dyDescent="0.45">
      <c r="A43" s="385" t="s">
        <v>348</v>
      </c>
    </row>
    <row r="44" spans="1:1" ht="15.4" x14ac:dyDescent="0.45">
      <c r="A44" s="385" t="s">
        <v>349</v>
      </c>
    </row>
    <row r="45" spans="1:1" ht="15.4" x14ac:dyDescent="0.45">
      <c r="A45" s="385" t="s">
        <v>350</v>
      </c>
    </row>
    <row r="46" spans="1:1" ht="15.4" x14ac:dyDescent="0.45">
      <c r="A46" s="385" t="s">
        <v>351</v>
      </c>
    </row>
    <row r="47" spans="1:1" ht="15.4" x14ac:dyDescent="0.45">
      <c r="A47" s="385" t="s">
        <v>352</v>
      </c>
    </row>
    <row r="48" spans="1:1" ht="15.4" x14ac:dyDescent="0.45">
      <c r="A48" s="385" t="s">
        <v>353</v>
      </c>
    </row>
    <row r="49" spans="1:1" ht="15.4" x14ac:dyDescent="0.45">
      <c r="A49" s="385" t="s">
        <v>354</v>
      </c>
    </row>
    <row r="50" spans="1:1" ht="15.4" x14ac:dyDescent="0.45">
      <c r="A50" s="385" t="s">
        <v>355</v>
      </c>
    </row>
    <row r="51" spans="1:1" ht="15.4" x14ac:dyDescent="0.45">
      <c r="A51" s="385" t="s">
        <v>356</v>
      </c>
    </row>
    <row r="52" spans="1:1" ht="15.4" x14ac:dyDescent="0.45">
      <c r="A52" s="385" t="s">
        <v>357</v>
      </c>
    </row>
    <row r="53" spans="1:1" ht="15.4" x14ac:dyDescent="0.45">
      <c r="A53" s="385" t="s">
        <v>358</v>
      </c>
    </row>
    <row r="54" spans="1:1" ht="15.4" x14ac:dyDescent="0.45">
      <c r="A54" s="385" t="s">
        <v>359</v>
      </c>
    </row>
    <row r="55" spans="1:1" ht="15.4" x14ac:dyDescent="0.45">
      <c r="A55" s="385" t="s">
        <v>360</v>
      </c>
    </row>
    <row r="56" spans="1:1" ht="15.4" x14ac:dyDescent="0.45">
      <c r="A56" s="385" t="s">
        <v>361</v>
      </c>
    </row>
    <row r="57" spans="1:1" ht="15.4" x14ac:dyDescent="0.45">
      <c r="A57" s="385" t="s">
        <v>362</v>
      </c>
    </row>
    <row r="58" spans="1:1" ht="15.4" x14ac:dyDescent="0.45">
      <c r="A58" s="385" t="s">
        <v>363</v>
      </c>
    </row>
    <row r="59" spans="1:1" ht="15.4" x14ac:dyDescent="0.45">
      <c r="A59" s="385" t="s">
        <v>364</v>
      </c>
    </row>
    <row r="60" spans="1:1" ht="15.4" x14ac:dyDescent="0.45">
      <c r="A60" s="385" t="s">
        <v>365</v>
      </c>
    </row>
    <row r="61" spans="1:1" ht="15.4" x14ac:dyDescent="0.45">
      <c r="A61" s="385" t="s">
        <v>366</v>
      </c>
    </row>
    <row r="62" spans="1:1" ht="15.4" x14ac:dyDescent="0.45">
      <c r="A62" s="385" t="s">
        <v>367</v>
      </c>
    </row>
    <row r="63" spans="1:1" ht="15.4" x14ac:dyDescent="0.45">
      <c r="A63" s="385" t="s">
        <v>368</v>
      </c>
    </row>
    <row r="64" spans="1:1" ht="15.4" x14ac:dyDescent="0.45">
      <c r="A64" s="385" t="s">
        <v>369</v>
      </c>
    </row>
    <row r="65" spans="1:1" ht="15.4" x14ac:dyDescent="0.45">
      <c r="A65" s="385" t="s">
        <v>370</v>
      </c>
    </row>
    <row r="66" spans="1:1" ht="15.4" x14ac:dyDescent="0.45">
      <c r="A66" s="385" t="s">
        <v>371</v>
      </c>
    </row>
    <row r="67" spans="1:1" ht="15.4" x14ac:dyDescent="0.45">
      <c r="A67" s="385" t="s">
        <v>372</v>
      </c>
    </row>
    <row r="68" spans="1:1" ht="15.4" x14ac:dyDescent="0.45">
      <c r="A68" s="385" t="s">
        <v>373</v>
      </c>
    </row>
    <row r="69" spans="1:1" ht="15.4" x14ac:dyDescent="0.45">
      <c r="A69" s="385" t="s">
        <v>374</v>
      </c>
    </row>
    <row r="70" spans="1:1" ht="15.4" x14ac:dyDescent="0.45">
      <c r="A70" s="385" t="s">
        <v>375</v>
      </c>
    </row>
    <row r="71" spans="1:1" ht="15.4" x14ac:dyDescent="0.45">
      <c r="A71" s="385" t="s">
        <v>376</v>
      </c>
    </row>
    <row r="72" spans="1:1" ht="15.4" x14ac:dyDescent="0.45">
      <c r="A72" s="385" t="s">
        <v>377</v>
      </c>
    </row>
    <row r="73" spans="1:1" ht="15.4" x14ac:dyDescent="0.45">
      <c r="A73" s="385" t="s">
        <v>729</v>
      </c>
    </row>
    <row r="74" spans="1:1" ht="45.75" customHeight="1" x14ac:dyDescent="0.45">
      <c r="A74" s="385" t="s">
        <v>378</v>
      </c>
    </row>
    <row r="75" spans="1:1" ht="47.25" customHeight="1" x14ac:dyDescent="0.45">
      <c r="A75" s="385" t="s">
        <v>379</v>
      </c>
    </row>
    <row r="76" spans="1:1" ht="49.5" customHeight="1" x14ac:dyDescent="0.45">
      <c r="A76" s="385" t="s">
        <v>380</v>
      </c>
    </row>
    <row r="77" spans="1:1" ht="30.4" x14ac:dyDescent="0.45">
      <c r="A77" s="385" t="s">
        <v>381</v>
      </c>
    </row>
    <row r="78" spans="1:1" ht="15.4" x14ac:dyDescent="0.45">
      <c r="A78" s="385" t="s">
        <v>730</v>
      </c>
    </row>
    <row r="79" spans="1:1" ht="15.4" x14ac:dyDescent="0.45">
      <c r="A79" s="385" t="s">
        <v>382</v>
      </c>
    </row>
    <row r="80" spans="1:1" ht="45.4" x14ac:dyDescent="0.45">
      <c r="A80" s="385" t="s">
        <v>383</v>
      </c>
    </row>
    <row r="81" spans="1:1" hidden="1" x14ac:dyDescent="0.45">
      <c r="A81" s="395"/>
    </row>
    <row r="82" spans="1:1" hidden="1" x14ac:dyDescent="0.45"/>
    <row r="83" spans="1:1" hidden="1" x14ac:dyDescent="0.45"/>
    <row r="84" spans="1:1" hidden="1" x14ac:dyDescent="0.45"/>
    <row r="85" spans="1:1" hidden="1" x14ac:dyDescent="0.45"/>
    <row r="86" spans="1:1" hidden="1" x14ac:dyDescent="0.45"/>
    <row r="87" spans="1:1" hidden="1" x14ac:dyDescent="0.45"/>
    <row r="88" spans="1:1" hidden="1" x14ac:dyDescent="0.45"/>
    <row r="89" spans="1:1" hidden="1" x14ac:dyDescent="0.45"/>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9"/>
  <sheetViews>
    <sheetView showGridLines="0" topLeftCell="A65" zoomScale="65" zoomScaleNormal="65" zoomScaleSheetLayoutView="40" zoomScalePageLayoutView="70" workbookViewId="0">
      <selection activeCell="E74" sqref="E74"/>
    </sheetView>
  </sheetViews>
  <sheetFormatPr defaultColWidth="0" defaultRowHeight="15.4" zeroHeight="1" x14ac:dyDescent="0.45"/>
  <cols>
    <col min="1" max="1" width="2.73046875" style="122" customWidth="1"/>
    <col min="2" max="2" width="6.73046875" style="122" customWidth="1"/>
    <col min="3" max="3" width="13.53125" style="122" customWidth="1"/>
    <col min="4" max="5" width="50.73046875" style="122" customWidth="1"/>
    <col min="6" max="6" width="20.73046875" style="122" customWidth="1"/>
    <col min="7" max="7" width="27.53125" style="122" bestFit="1" customWidth="1"/>
    <col min="8" max="8" width="21.53125" style="122" customWidth="1"/>
    <col min="9" max="9" width="24.46484375" style="122" customWidth="1"/>
    <col min="10" max="10" width="17.73046875" style="122" customWidth="1"/>
    <col min="11" max="11" width="23" style="122" customWidth="1"/>
    <col min="12" max="12" width="20.19921875" style="122" customWidth="1"/>
    <col min="13" max="13" width="40.265625" style="175" hidden="1" customWidth="1"/>
    <col min="14" max="15" width="9.19921875" style="175" hidden="1" customWidth="1"/>
    <col min="16" max="16384" width="9.19921875" style="175" hidden="1"/>
  </cols>
  <sheetData>
    <row r="1" spans="1:12" s="25" customFormat="1" ht="15" x14ac:dyDescent="0.4">
      <c r="A1" s="377" t="s">
        <v>774</v>
      </c>
      <c r="B1" s="378" t="s">
        <v>277</v>
      </c>
      <c r="C1" s="27"/>
      <c r="D1" s="27"/>
      <c r="E1" s="170"/>
      <c r="H1" s="27"/>
      <c r="I1" s="170"/>
      <c r="K1" s="27"/>
      <c r="L1" s="380" t="s">
        <v>275</v>
      </c>
    </row>
    <row r="2" spans="1:12" s="25" customFormat="1" thickBot="1" x14ac:dyDescent="0.45">
      <c r="B2" s="379" t="s">
        <v>276</v>
      </c>
      <c r="C2" s="200"/>
      <c r="D2" s="200"/>
      <c r="E2" s="201"/>
      <c r="F2" s="200"/>
      <c r="G2" s="200"/>
      <c r="H2" s="200"/>
      <c r="I2" s="201"/>
      <c r="J2" s="200"/>
      <c r="K2" s="200"/>
      <c r="L2" s="201"/>
    </row>
    <row r="3" spans="1:12" s="25" customFormat="1" ht="15" x14ac:dyDescent="0.4">
      <c r="B3" s="27"/>
      <c r="C3" s="27"/>
      <c r="D3" s="27"/>
      <c r="E3" s="170"/>
      <c r="F3" s="27"/>
      <c r="G3" s="170"/>
      <c r="H3" s="27"/>
      <c r="I3" s="170"/>
    </row>
    <row r="4" spans="1:12" s="122" customFormat="1" ht="15" x14ac:dyDescent="0.4">
      <c r="B4" s="381" t="s">
        <v>741</v>
      </c>
    </row>
    <row r="5" spans="1:12" ht="17.649999999999999" x14ac:dyDescent="0.45">
      <c r="A5" s="123"/>
      <c r="B5" s="382" t="str">
        <f>'1. Information'!B5</f>
        <v>Annual Mental Health Services Act (MHSA) Revenue and Expenditure Report</v>
      </c>
      <c r="C5" s="202"/>
      <c r="D5" s="202"/>
      <c r="E5" s="202"/>
      <c r="F5" s="202"/>
      <c r="G5" s="202"/>
      <c r="H5" s="202"/>
      <c r="I5" s="202"/>
      <c r="J5" s="202"/>
      <c r="K5" s="202"/>
      <c r="L5" s="123"/>
    </row>
    <row r="6" spans="1:12" ht="17.649999999999999" x14ac:dyDescent="0.45">
      <c r="A6" s="123"/>
      <c r="B6" s="382" t="str">
        <f>'1. Information'!B6</f>
        <v>Fiscal Year: 2021-22</v>
      </c>
      <c r="C6" s="202"/>
      <c r="D6" s="202"/>
      <c r="E6" s="202"/>
      <c r="F6" s="202"/>
      <c r="G6" s="202"/>
      <c r="H6" s="202"/>
      <c r="I6" s="202"/>
      <c r="J6" s="202"/>
      <c r="K6" s="202"/>
      <c r="L6" s="123"/>
    </row>
    <row r="7" spans="1:12" ht="17.649999999999999" x14ac:dyDescent="0.45">
      <c r="A7" s="123"/>
      <c r="B7" s="382" t="s">
        <v>286</v>
      </c>
      <c r="C7" s="202"/>
      <c r="D7" s="202"/>
      <c r="E7" s="202"/>
      <c r="F7" s="202"/>
      <c r="G7" s="202"/>
      <c r="H7" s="202"/>
      <c r="I7" s="202"/>
      <c r="J7" s="202"/>
      <c r="K7" s="202"/>
      <c r="L7" s="123"/>
    </row>
    <row r="8" spans="1:12" x14ac:dyDescent="0.45">
      <c r="A8" s="123"/>
      <c r="B8" s="16"/>
      <c r="C8" s="16"/>
      <c r="D8" s="16"/>
      <c r="E8" s="16"/>
      <c r="F8" s="16"/>
      <c r="G8" s="16"/>
      <c r="H8" s="16"/>
      <c r="I8" s="16"/>
      <c r="J8" s="16"/>
      <c r="K8" s="16"/>
      <c r="L8" s="123"/>
    </row>
    <row r="9" spans="1:12" x14ac:dyDescent="0.45">
      <c r="A9" s="123"/>
      <c r="B9" s="163" t="s">
        <v>0</v>
      </c>
      <c r="C9" s="163"/>
      <c r="D9" s="184" t="str">
        <f>IF(ISBLANK('1. Information'!D11),"",'1. Information'!D11)</f>
        <v>Alameda</v>
      </c>
      <c r="E9" s="123"/>
      <c r="F9" s="226" t="s">
        <v>1</v>
      </c>
      <c r="G9" s="227">
        <f>IF(ISBLANK('1. Information'!D9),"",'1. Information'!D9)</f>
        <v>44588</v>
      </c>
      <c r="H9" s="123"/>
      <c r="I9" s="123"/>
      <c r="J9" s="123"/>
      <c r="K9" s="124"/>
      <c r="L9" s="123"/>
    </row>
    <row r="10" spans="1:12" x14ac:dyDescent="0.45">
      <c r="A10" s="123"/>
      <c r="B10" s="123"/>
      <c r="C10" s="3"/>
      <c r="D10" s="3"/>
      <c r="E10" s="3"/>
      <c r="F10" s="123"/>
      <c r="G10" s="2"/>
      <c r="H10" s="125"/>
      <c r="I10" s="123"/>
      <c r="J10" s="123"/>
      <c r="K10" s="175"/>
      <c r="L10" s="124"/>
    </row>
    <row r="11" spans="1:12" ht="18" thickBot="1" x14ac:dyDescent="0.55000000000000004">
      <c r="A11" s="123"/>
      <c r="B11" s="228" t="s">
        <v>214</v>
      </c>
      <c r="C11" s="229"/>
      <c r="D11" s="229"/>
      <c r="E11" s="229"/>
      <c r="F11" s="230"/>
      <c r="G11" s="231"/>
      <c r="H11" s="232"/>
      <c r="I11" s="230"/>
      <c r="J11" s="230"/>
      <c r="K11" s="230"/>
      <c r="L11" s="175"/>
    </row>
    <row r="12" spans="1:12" ht="15.75" thickTop="1" x14ac:dyDescent="0.45">
      <c r="A12" s="123"/>
      <c r="B12" s="233"/>
      <c r="C12" s="3"/>
      <c r="D12" s="3"/>
      <c r="E12" s="3"/>
      <c r="F12" s="2"/>
      <c r="G12" s="125"/>
      <c r="H12" s="123"/>
      <c r="I12" s="123"/>
      <c r="J12" s="123"/>
      <c r="K12" s="124"/>
      <c r="L12" s="175"/>
    </row>
    <row r="13" spans="1:12" ht="15.75" customHeight="1" x14ac:dyDescent="0.45">
      <c r="A13" s="123"/>
      <c r="B13" s="389"/>
      <c r="F13" s="234" t="s">
        <v>23</v>
      </c>
      <c r="G13" s="211" t="s">
        <v>25</v>
      </c>
      <c r="H13" s="235" t="s">
        <v>27</v>
      </c>
      <c r="I13" s="234" t="s">
        <v>202</v>
      </c>
      <c r="J13" s="234" t="s">
        <v>203</v>
      </c>
      <c r="K13" s="234" t="s">
        <v>204</v>
      </c>
      <c r="L13" s="175"/>
    </row>
    <row r="14" spans="1:12" ht="30" x14ac:dyDescent="0.45">
      <c r="A14" s="123"/>
      <c r="B14" s="9"/>
      <c r="F14" s="236" t="s">
        <v>283</v>
      </c>
      <c r="G14" s="237" t="s">
        <v>4</v>
      </c>
      <c r="H14" s="238" t="s">
        <v>5</v>
      </c>
      <c r="I14" s="237" t="s">
        <v>26</v>
      </c>
      <c r="J14" s="237" t="s">
        <v>12</v>
      </c>
      <c r="K14" s="239" t="s">
        <v>222</v>
      </c>
      <c r="L14" s="175"/>
    </row>
    <row r="15" spans="1:12" ht="15.75" customHeight="1" x14ac:dyDescent="0.45">
      <c r="A15" s="123"/>
      <c r="B15" s="234">
        <v>1</v>
      </c>
      <c r="C15" s="162" t="s">
        <v>6</v>
      </c>
      <c r="D15" s="225"/>
      <c r="E15" s="240"/>
      <c r="F15" s="136">
        <v>250768</v>
      </c>
      <c r="G15" s="136"/>
      <c r="H15" s="136"/>
      <c r="I15" s="136"/>
      <c r="J15" s="136">
        <v>8100</v>
      </c>
      <c r="K15" s="241">
        <f>SUM(F15:J15)</f>
        <v>258868</v>
      </c>
      <c r="L15" s="175"/>
    </row>
    <row r="16" spans="1:12" ht="15" customHeight="1" x14ac:dyDescent="0.45">
      <c r="A16" s="123"/>
      <c r="B16" s="234">
        <v>2</v>
      </c>
      <c r="C16" s="163" t="s">
        <v>7</v>
      </c>
      <c r="D16" s="242"/>
      <c r="E16" s="243"/>
      <c r="F16" s="136">
        <v>0</v>
      </c>
      <c r="G16" s="136"/>
      <c r="H16" s="136"/>
      <c r="I16" s="136"/>
      <c r="J16" s="136"/>
      <c r="K16" s="241">
        <f t="shared" ref="K16:K17" si="0">SUM(F16:J16)</f>
        <v>0</v>
      </c>
      <c r="L16" s="175"/>
    </row>
    <row r="17" spans="1:12" ht="15.75" customHeight="1" x14ac:dyDescent="0.45">
      <c r="A17" s="123"/>
      <c r="B17" s="234">
        <v>3</v>
      </c>
      <c r="C17" s="163" t="s">
        <v>117</v>
      </c>
      <c r="D17" s="242"/>
      <c r="E17" s="243"/>
      <c r="F17" s="136">
        <v>8834050.6500000004</v>
      </c>
      <c r="G17" s="136">
        <v>2630532.4500000002</v>
      </c>
      <c r="H17" s="136"/>
      <c r="I17" s="136"/>
      <c r="J17" s="136">
        <v>1121539.1200000001</v>
      </c>
      <c r="K17" s="241">
        <f t="shared" si="0"/>
        <v>12586122.220000003</v>
      </c>
      <c r="L17" s="175"/>
    </row>
    <row r="18" spans="1:12" x14ac:dyDescent="0.45">
      <c r="A18" s="123"/>
      <c r="B18" s="234">
        <v>4</v>
      </c>
      <c r="C18" s="163" t="s">
        <v>187</v>
      </c>
      <c r="D18" s="242"/>
      <c r="E18" s="243"/>
      <c r="F18" s="136">
        <v>25000</v>
      </c>
      <c r="G18" s="244"/>
      <c r="H18" s="244"/>
      <c r="I18" s="244"/>
      <c r="J18" s="244"/>
      <c r="K18" s="241">
        <f>F18</f>
        <v>25000</v>
      </c>
      <c r="L18" s="175"/>
    </row>
    <row r="19" spans="1:12" x14ac:dyDescent="0.45">
      <c r="A19" s="123"/>
      <c r="B19" s="234">
        <v>5</v>
      </c>
      <c r="C19" s="163" t="s">
        <v>284</v>
      </c>
      <c r="D19" s="242"/>
      <c r="E19" s="243"/>
      <c r="F19" s="136">
        <v>126871.74</v>
      </c>
      <c r="G19" s="244"/>
      <c r="H19" s="244"/>
      <c r="I19" s="244"/>
      <c r="J19" s="244"/>
      <c r="K19" s="241">
        <f t="shared" ref="K19:K24" si="1">F19</f>
        <v>126871.74</v>
      </c>
      <c r="L19" s="175"/>
    </row>
    <row r="20" spans="1:12" ht="15.75" customHeight="1" x14ac:dyDescent="0.45">
      <c r="A20" s="123"/>
      <c r="B20" s="234">
        <v>6</v>
      </c>
      <c r="C20" s="163" t="s">
        <v>186</v>
      </c>
      <c r="D20" s="242"/>
      <c r="E20" s="243"/>
      <c r="F20" s="136">
        <v>0</v>
      </c>
      <c r="G20" s="244"/>
      <c r="H20" s="244"/>
      <c r="I20" s="244"/>
      <c r="J20" s="244"/>
      <c r="K20" s="241">
        <f t="shared" si="1"/>
        <v>0</v>
      </c>
      <c r="L20" s="175"/>
    </row>
    <row r="21" spans="1:12" x14ac:dyDescent="0.45">
      <c r="A21" s="124"/>
      <c r="B21" s="218">
        <v>7</v>
      </c>
      <c r="C21" s="242" t="s">
        <v>247</v>
      </c>
      <c r="D21" s="245"/>
      <c r="E21" s="243"/>
      <c r="F21" s="136">
        <v>0</v>
      </c>
      <c r="G21" s="246"/>
      <c r="H21" s="246"/>
      <c r="I21" s="246"/>
      <c r="J21" s="246"/>
      <c r="K21" s="241">
        <f t="shared" si="1"/>
        <v>0</v>
      </c>
      <c r="L21" s="175"/>
    </row>
    <row r="22" spans="1:12" x14ac:dyDescent="0.45">
      <c r="A22" s="124"/>
      <c r="B22" s="218">
        <v>8</v>
      </c>
      <c r="C22" s="242" t="s">
        <v>192</v>
      </c>
      <c r="D22" s="245"/>
      <c r="E22" s="243"/>
      <c r="F22" s="136">
        <v>3000000</v>
      </c>
      <c r="G22" s="246"/>
      <c r="H22" s="246"/>
      <c r="I22" s="246"/>
      <c r="J22" s="246"/>
      <c r="K22" s="241">
        <f t="shared" si="1"/>
        <v>3000000</v>
      </c>
      <c r="L22" s="175"/>
    </row>
    <row r="23" spans="1:12" x14ac:dyDescent="0.45">
      <c r="A23" s="124"/>
      <c r="B23" s="218">
        <v>9</v>
      </c>
      <c r="C23" s="242" t="s">
        <v>193</v>
      </c>
      <c r="D23" s="245"/>
      <c r="E23" s="243"/>
      <c r="F23" s="136">
        <v>7000000</v>
      </c>
      <c r="G23" s="246"/>
      <c r="H23" s="246"/>
      <c r="I23" s="246"/>
      <c r="J23" s="246"/>
      <c r="K23" s="241">
        <f t="shared" si="1"/>
        <v>7000000</v>
      </c>
      <c r="L23" s="175"/>
    </row>
    <row r="24" spans="1:12" x14ac:dyDescent="0.45">
      <c r="A24" s="124"/>
      <c r="B24" s="218">
        <v>10</v>
      </c>
      <c r="C24" s="242" t="s">
        <v>191</v>
      </c>
      <c r="D24" s="245"/>
      <c r="E24" s="243"/>
      <c r="F24" s="136">
        <v>0</v>
      </c>
      <c r="G24" s="246"/>
      <c r="H24" s="246"/>
      <c r="I24" s="246"/>
      <c r="J24" s="246"/>
      <c r="K24" s="241">
        <f t="shared" si="1"/>
        <v>0</v>
      </c>
      <c r="L24" s="175"/>
    </row>
    <row r="25" spans="1:12" ht="15.75" customHeight="1" x14ac:dyDescent="0.45">
      <c r="A25" s="123"/>
      <c r="B25" s="234">
        <v>11</v>
      </c>
      <c r="C25" s="163" t="s">
        <v>123</v>
      </c>
      <c r="D25" s="242"/>
      <c r="E25" s="243"/>
      <c r="F25" s="244">
        <f>SUM(G34:G133)</f>
        <v>62405454.50999999</v>
      </c>
      <c r="G25" s="246">
        <f>SUM(H34:H133)</f>
        <v>21113105.040511701</v>
      </c>
      <c r="H25" s="246">
        <f>SUM(I34:I133)</f>
        <v>0</v>
      </c>
      <c r="I25" s="246">
        <f>SUM(J34:J133)</f>
        <v>0</v>
      </c>
      <c r="J25" s="246">
        <f>SUM(K34:K133)</f>
        <v>4096518.0599999996</v>
      </c>
      <c r="K25" s="246">
        <f>SUM(F25:J25)</f>
        <v>87615077.61051169</v>
      </c>
      <c r="L25" s="175"/>
    </row>
    <row r="26" spans="1:12" ht="31.05" customHeight="1" x14ac:dyDescent="0.45">
      <c r="A26" s="123"/>
      <c r="B26" s="234">
        <v>12</v>
      </c>
      <c r="C26" s="247" t="s">
        <v>190</v>
      </c>
      <c r="D26" s="248"/>
      <c r="E26" s="249"/>
      <c r="F26" s="250">
        <f t="shared" ref="F26" si="2">SUM(F15:F17,F19:F25)</f>
        <v>81617144.899999991</v>
      </c>
      <c r="G26" s="250">
        <f>SUM(G15:G17,G25)</f>
        <v>23743637.490511701</v>
      </c>
      <c r="H26" s="251">
        <f>SUM(H15:H17,H25)</f>
        <v>0</v>
      </c>
      <c r="I26" s="250">
        <f>SUM(I15:I17,I25)</f>
        <v>0</v>
      </c>
      <c r="J26" s="250">
        <f>SUM(J15:J17,J25)</f>
        <v>5226157.18</v>
      </c>
      <c r="K26" s="250">
        <f>SUM(F26:J26)</f>
        <v>110586939.5705117</v>
      </c>
      <c r="L26" s="175"/>
    </row>
    <row r="27" spans="1:12" ht="31.05" customHeight="1" x14ac:dyDescent="0.45">
      <c r="A27" s="123"/>
      <c r="B27" s="234">
        <v>13</v>
      </c>
      <c r="C27" s="252" t="s">
        <v>675</v>
      </c>
      <c r="D27" s="252"/>
      <c r="E27" s="252"/>
      <c r="F27" s="250">
        <f>SUM(F15:F17,F19,F20,F25)</f>
        <v>71617144.899999991</v>
      </c>
      <c r="G27" s="250">
        <f>SUM(G15:G17,G25)</f>
        <v>23743637.490511701</v>
      </c>
      <c r="H27" s="250">
        <f t="shared" ref="H27:J27" si="3">SUM(H15:H17,H25)</f>
        <v>0</v>
      </c>
      <c r="I27" s="250">
        <f t="shared" si="3"/>
        <v>0</v>
      </c>
      <c r="J27" s="250">
        <f t="shared" si="3"/>
        <v>5226157.18</v>
      </c>
      <c r="K27" s="250">
        <f>SUM(F27:J27)</f>
        <v>100586939.5705117</v>
      </c>
      <c r="L27" s="175"/>
    </row>
    <row r="28" spans="1:12" x14ac:dyDescent="0.45">
      <c r="A28" s="123"/>
      <c r="B28" s="123"/>
      <c r="C28" s="123"/>
      <c r="D28" s="2"/>
      <c r="E28" s="2"/>
      <c r="F28" s="11"/>
      <c r="G28" s="124"/>
      <c r="H28" s="124"/>
      <c r="I28" s="124"/>
      <c r="J28" s="124"/>
      <c r="K28" s="124"/>
      <c r="L28" s="123"/>
    </row>
    <row r="29" spans="1:12" x14ac:dyDescent="0.45">
      <c r="A29" s="123"/>
      <c r="B29" s="123"/>
      <c r="C29" s="12"/>
      <c r="D29" s="2"/>
      <c r="E29" s="2"/>
      <c r="F29" s="13"/>
      <c r="G29" s="124"/>
      <c r="H29" s="124"/>
      <c r="I29" s="124"/>
      <c r="J29" s="124"/>
      <c r="K29" s="124"/>
      <c r="L29" s="123"/>
    </row>
    <row r="30" spans="1:12" ht="18" thickBot="1" x14ac:dyDescent="0.55000000000000004">
      <c r="A30" s="123"/>
      <c r="B30" s="253" t="s">
        <v>215</v>
      </c>
      <c r="C30" s="254"/>
      <c r="D30" s="231"/>
      <c r="E30" s="231"/>
      <c r="F30" s="255"/>
      <c r="G30" s="256"/>
      <c r="H30" s="256"/>
      <c r="I30" s="256"/>
      <c r="J30" s="256"/>
      <c r="K30" s="256"/>
      <c r="L30" s="230"/>
    </row>
    <row r="31" spans="1:12" ht="15.75" thickTop="1" x14ac:dyDescent="0.45">
      <c r="A31" s="123"/>
      <c r="B31" s="257"/>
      <c r="C31" s="12"/>
      <c r="D31" s="2"/>
      <c r="E31" s="2"/>
      <c r="F31" s="13"/>
      <c r="G31" s="124"/>
      <c r="H31" s="124"/>
      <c r="I31" s="124"/>
      <c r="J31" s="124"/>
      <c r="K31" s="124"/>
      <c r="L31" s="123"/>
    </row>
    <row r="32" spans="1:12" x14ac:dyDescent="0.4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45">
      <c r="A33" s="123"/>
      <c r="B33" s="258" t="s">
        <v>120</v>
      </c>
      <c r="C33" s="259" t="s">
        <v>168</v>
      </c>
      <c r="D33" s="260" t="s">
        <v>8</v>
      </c>
      <c r="E33" s="260" t="s">
        <v>3</v>
      </c>
      <c r="F33" s="260" t="s">
        <v>97</v>
      </c>
      <c r="G33" s="236" t="s">
        <v>283</v>
      </c>
      <c r="H33" s="260" t="s">
        <v>4</v>
      </c>
      <c r="I33" s="260" t="s">
        <v>5</v>
      </c>
      <c r="J33" s="260" t="s">
        <v>26</v>
      </c>
      <c r="K33" s="261" t="s">
        <v>12</v>
      </c>
      <c r="L33" s="239" t="s">
        <v>222</v>
      </c>
    </row>
    <row r="34" spans="1:12" x14ac:dyDescent="0.45">
      <c r="A34" s="123"/>
      <c r="B34" s="262">
        <v>14</v>
      </c>
      <c r="C34" s="263">
        <f t="shared" ref="C34:C65" si="4">IF(L34&lt;&gt;0,VLOOKUP($D$9,Info_County_Code,2,FALSE),"")</f>
        <v>1</v>
      </c>
      <c r="D34" s="144" t="s">
        <v>789</v>
      </c>
      <c r="E34" s="144"/>
      <c r="F34" s="127" t="s">
        <v>95</v>
      </c>
      <c r="G34" s="126">
        <v>988393.52</v>
      </c>
      <c r="H34" s="126">
        <v>590089.34067800001</v>
      </c>
      <c r="I34" s="126"/>
      <c r="J34" s="129"/>
      <c r="K34" s="126">
        <v>0</v>
      </c>
      <c r="L34" s="246">
        <f>SUM(G34:K34)</f>
        <v>1578482.8606779999</v>
      </c>
    </row>
    <row r="35" spans="1:12" x14ac:dyDescent="0.45">
      <c r="A35" s="123"/>
      <c r="B35" s="262">
        <v>15</v>
      </c>
      <c r="C35" s="263">
        <f t="shared" si="4"/>
        <v>1</v>
      </c>
      <c r="D35" s="144" t="s">
        <v>790</v>
      </c>
      <c r="E35" s="144"/>
      <c r="F35" s="127" t="s">
        <v>95</v>
      </c>
      <c r="G35" s="126">
        <v>1831469.21</v>
      </c>
      <c r="H35" s="126">
        <v>663730.35429999989</v>
      </c>
      <c r="I35" s="126"/>
      <c r="J35" s="129"/>
      <c r="K35" s="126">
        <v>0</v>
      </c>
      <c r="L35" s="246">
        <f t="shared" ref="L35:L98" si="5">SUM(G35:K35)</f>
        <v>2495199.5642999997</v>
      </c>
    </row>
    <row r="36" spans="1:12" x14ac:dyDescent="0.45">
      <c r="A36" s="123"/>
      <c r="B36" s="262">
        <v>16</v>
      </c>
      <c r="C36" s="263">
        <f t="shared" si="4"/>
        <v>1</v>
      </c>
      <c r="D36" s="144" t="s">
        <v>791</v>
      </c>
      <c r="E36" s="144"/>
      <c r="F36" s="127" t="s">
        <v>95</v>
      </c>
      <c r="G36" s="126">
        <v>1013858.38</v>
      </c>
      <c r="H36" s="126">
        <v>98748.968343333923</v>
      </c>
      <c r="I36" s="126"/>
      <c r="J36" s="129"/>
      <c r="K36" s="126">
        <v>795398.81</v>
      </c>
      <c r="L36" s="246">
        <f t="shared" si="5"/>
        <v>1908006.158343334</v>
      </c>
    </row>
    <row r="37" spans="1:12" x14ac:dyDescent="0.45">
      <c r="A37" s="123"/>
      <c r="B37" s="262">
        <v>17</v>
      </c>
      <c r="C37" s="263">
        <f t="shared" si="4"/>
        <v>1</v>
      </c>
      <c r="D37" s="144" t="s">
        <v>792</v>
      </c>
      <c r="E37" s="144"/>
      <c r="F37" s="127" t="s">
        <v>95</v>
      </c>
      <c r="G37" s="126">
        <v>7501306.0199999996</v>
      </c>
      <c r="H37" s="126">
        <v>3155783.7220463413</v>
      </c>
      <c r="I37" s="126"/>
      <c r="J37" s="129"/>
      <c r="K37" s="126">
        <v>1079708.42</v>
      </c>
      <c r="L37" s="246">
        <f t="shared" si="5"/>
        <v>11736798.162046341</v>
      </c>
    </row>
    <row r="38" spans="1:12" x14ac:dyDescent="0.45">
      <c r="A38" s="123"/>
      <c r="B38" s="262">
        <v>18</v>
      </c>
      <c r="C38" s="263">
        <f t="shared" si="4"/>
        <v>1</v>
      </c>
      <c r="D38" s="144" t="s">
        <v>793</v>
      </c>
      <c r="E38" s="144"/>
      <c r="F38" s="127" t="s">
        <v>95</v>
      </c>
      <c r="G38" s="126">
        <v>487987.19</v>
      </c>
      <c r="H38" s="126">
        <v>5117.1056567258656</v>
      </c>
      <c r="I38" s="126"/>
      <c r="J38" s="129"/>
      <c r="K38" s="126">
        <v>0</v>
      </c>
      <c r="L38" s="246">
        <f t="shared" si="5"/>
        <v>493104.29565672588</v>
      </c>
    </row>
    <row r="39" spans="1:12" x14ac:dyDescent="0.45">
      <c r="A39" s="123"/>
      <c r="B39" s="262">
        <v>19</v>
      </c>
      <c r="C39" s="263">
        <f t="shared" si="4"/>
        <v>1</v>
      </c>
      <c r="D39" s="144" t="s">
        <v>794</v>
      </c>
      <c r="E39" s="144"/>
      <c r="F39" s="127" t="s">
        <v>95</v>
      </c>
      <c r="G39" s="126">
        <v>60677.97</v>
      </c>
      <c r="H39" s="126">
        <v>66784.022525534281</v>
      </c>
      <c r="I39" s="126"/>
      <c r="J39" s="129"/>
      <c r="K39" s="126">
        <v>321944.17</v>
      </c>
      <c r="L39" s="246">
        <f t="shared" si="5"/>
        <v>449406.16252553428</v>
      </c>
    </row>
    <row r="40" spans="1:12" x14ac:dyDescent="0.45">
      <c r="A40" s="123"/>
      <c r="B40" s="262">
        <v>20</v>
      </c>
      <c r="C40" s="263">
        <f t="shared" si="4"/>
        <v>1</v>
      </c>
      <c r="D40" s="144" t="s">
        <v>795</v>
      </c>
      <c r="E40" s="144"/>
      <c r="F40" s="127" t="s">
        <v>95</v>
      </c>
      <c r="G40" s="126">
        <v>2491910.09</v>
      </c>
      <c r="H40" s="126">
        <v>327005.15230720391</v>
      </c>
      <c r="I40" s="126"/>
      <c r="J40" s="129"/>
      <c r="K40" s="126">
        <v>0</v>
      </c>
      <c r="L40" s="246">
        <f t="shared" si="5"/>
        <v>2818915.2423072038</v>
      </c>
    </row>
    <row r="41" spans="1:12" x14ac:dyDescent="0.45">
      <c r="A41" s="123"/>
      <c r="B41" s="262">
        <v>21</v>
      </c>
      <c r="C41" s="263">
        <f t="shared" si="4"/>
        <v>1</v>
      </c>
      <c r="D41" s="144" t="s">
        <v>796</v>
      </c>
      <c r="E41" s="144"/>
      <c r="F41" s="127" t="s">
        <v>95</v>
      </c>
      <c r="G41" s="126">
        <v>2375268.88</v>
      </c>
      <c r="H41" s="126">
        <v>92555.121662279998</v>
      </c>
      <c r="I41" s="126"/>
      <c r="J41" s="129"/>
      <c r="K41" s="126">
        <v>0</v>
      </c>
      <c r="L41" s="246">
        <f t="shared" si="5"/>
        <v>2467824.0016622799</v>
      </c>
    </row>
    <row r="42" spans="1:12" x14ac:dyDescent="0.45">
      <c r="A42" s="123"/>
      <c r="B42" s="262">
        <v>22</v>
      </c>
      <c r="C42" s="263">
        <f t="shared" si="4"/>
        <v>1</v>
      </c>
      <c r="D42" s="144" t="s">
        <v>871</v>
      </c>
      <c r="E42" s="144" t="s">
        <v>797</v>
      </c>
      <c r="F42" s="127" t="s">
        <v>95</v>
      </c>
      <c r="G42" s="126">
        <v>327008.28000000003</v>
      </c>
      <c r="H42" s="126">
        <v>336676.69539999997</v>
      </c>
      <c r="I42" s="126"/>
      <c r="J42" s="129"/>
      <c r="K42" s="126">
        <v>0</v>
      </c>
      <c r="L42" s="246">
        <f t="shared" si="5"/>
        <v>663684.9754</v>
      </c>
    </row>
    <row r="43" spans="1:12" x14ac:dyDescent="0.45">
      <c r="A43" s="123"/>
      <c r="B43" s="262">
        <v>23</v>
      </c>
      <c r="C43" s="263">
        <f t="shared" si="4"/>
        <v>1</v>
      </c>
      <c r="D43" s="144" t="s">
        <v>798</v>
      </c>
      <c r="E43" s="144"/>
      <c r="F43" s="127" t="s">
        <v>95</v>
      </c>
      <c r="G43" s="126">
        <v>277781.3</v>
      </c>
      <c r="H43" s="126">
        <v>160751.63980000003</v>
      </c>
      <c r="I43" s="126"/>
      <c r="J43" s="129"/>
      <c r="K43" s="126">
        <v>0</v>
      </c>
      <c r="L43" s="246">
        <f t="shared" si="5"/>
        <v>438532.93980000005</v>
      </c>
    </row>
    <row r="44" spans="1:12" x14ac:dyDescent="0.45">
      <c r="A44" s="123"/>
      <c r="B44" s="262">
        <v>24</v>
      </c>
      <c r="C44" s="263">
        <f t="shared" si="4"/>
        <v>1</v>
      </c>
      <c r="D44" s="144" t="s">
        <v>799</v>
      </c>
      <c r="E44" s="144"/>
      <c r="F44" s="127" t="s">
        <v>95</v>
      </c>
      <c r="G44" s="126">
        <v>1246038.51</v>
      </c>
      <c r="H44" s="126">
        <v>1145361.8360295999</v>
      </c>
      <c r="I44" s="126"/>
      <c r="J44" s="129"/>
      <c r="K44" s="126">
        <v>0</v>
      </c>
      <c r="L44" s="246">
        <f t="shared" si="5"/>
        <v>2391400.3460296001</v>
      </c>
    </row>
    <row r="45" spans="1:12" x14ac:dyDescent="0.45">
      <c r="A45" s="123"/>
      <c r="B45" s="262">
        <v>25</v>
      </c>
      <c r="C45" s="263">
        <f t="shared" si="4"/>
        <v>1</v>
      </c>
      <c r="D45" s="144" t="s">
        <v>800</v>
      </c>
      <c r="E45" s="144"/>
      <c r="F45" s="127" t="s">
        <v>95</v>
      </c>
      <c r="G45" s="126">
        <v>998384.83</v>
      </c>
      <c r="H45" s="126">
        <v>558552.25530000008</v>
      </c>
      <c r="I45" s="126"/>
      <c r="J45" s="129"/>
      <c r="K45" s="126">
        <v>0</v>
      </c>
      <c r="L45" s="246">
        <f t="shared" si="5"/>
        <v>1556937.0852999999</v>
      </c>
    </row>
    <row r="46" spans="1:12" x14ac:dyDescent="0.45">
      <c r="A46" s="123"/>
      <c r="B46" s="262">
        <v>26</v>
      </c>
      <c r="C46" s="263">
        <f t="shared" si="4"/>
        <v>1</v>
      </c>
      <c r="D46" s="144" t="s">
        <v>801</v>
      </c>
      <c r="E46" s="144"/>
      <c r="F46" s="127" t="s">
        <v>95</v>
      </c>
      <c r="G46" s="126">
        <v>1109890.79</v>
      </c>
      <c r="H46" s="126">
        <v>897748.9802526799</v>
      </c>
      <c r="I46" s="126"/>
      <c r="J46" s="129"/>
      <c r="K46" s="126">
        <v>0</v>
      </c>
      <c r="L46" s="246">
        <f t="shared" si="5"/>
        <v>2007639.7702526799</v>
      </c>
    </row>
    <row r="47" spans="1:12" ht="30.4" x14ac:dyDescent="0.45">
      <c r="A47" s="123"/>
      <c r="B47" s="262">
        <v>27</v>
      </c>
      <c r="C47" s="263">
        <f t="shared" si="4"/>
        <v>1</v>
      </c>
      <c r="D47" s="144" t="s">
        <v>802</v>
      </c>
      <c r="E47" s="144"/>
      <c r="F47" s="127" t="s">
        <v>95</v>
      </c>
      <c r="G47" s="126">
        <v>567305.73</v>
      </c>
      <c r="H47" s="126">
        <v>804207.6102</v>
      </c>
      <c r="I47" s="126"/>
      <c r="J47" s="129"/>
      <c r="K47" s="126">
        <v>0</v>
      </c>
      <c r="L47" s="246">
        <f t="shared" si="5"/>
        <v>1371513.3402</v>
      </c>
    </row>
    <row r="48" spans="1:12" x14ac:dyDescent="0.45">
      <c r="A48" s="123"/>
      <c r="B48" s="262">
        <v>28</v>
      </c>
      <c r="C48" s="263">
        <f t="shared" si="4"/>
        <v>1</v>
      </c>
      <c r="D48" s="144" t="s">
        <v>803</v>
      </c>
      <c r="E48" s="144"/>
      <c r="F48" s="127" t="s">
        <v>95</v>
      </c>
      <c r="G48" s="126">
        <v>2341736.2200000002</v>
      </c>
      <c r="H48" s="126">
        <v>578742.04739077203</v>
      </c>
      <c r="I48" s="126"/>
      <c r="J48" s="129"/>
      <c r="K48" s="126">
        <v>100487.24</v>
      </c>
      <c r="L48" s="246">
        <f t="shared" si="5"/>
        <v>3020965.5073907725</v>
      </c>
    </row>
    <row r="49" spans="1:12" x14ac:dyDescent="0.45">
      <c r="A49" s="123"/>
      <c r="B49" s="262">
        <v>29</v>
      </c>
      <c r="C49" s="263">
        <f t="shared" si="4"/>
        <v>1</v>
      </c>
      <c r="D49" s="144" t="s">
        <v>804</v>
      </c>
      <c r="E49" s="144"/>
      <c r="F49" s="127" t="s">
        <v>96</v>
      </c>
      <c r="G49" s="126">
        <v>226523.71</v>
      </c>
      <c r="H49" s="126">
        <v>424688.84986000002</v>
      </c>
      <c r="I49" s="126"/>
      <c r="J49" s="129"/>
      <c r="K49" s="126">
        <v>0</v>
      </c>
      <c r="L49" s="246">
        <f t="shared" si="5"/>
        <v>651212.55986000004</v>
      </c>
    </row>
    <row r="50" spans="1:12" x14ac:dyDescent="0.45">
      <c r="A50" s="123"/>
      <c r="B50" s="262">
        <v>30</v>
      </c>
      <c r="C50" s="263">
        <f t="shared" si="4"/>
        <v>1</v>
      </c>
      <c r="D50" s="144" t="s">
        <v>805</v>
      </c>
      <c r="E50" s="144"/>
      <c r="F50" s="127" t="s">
        <v>96</v>
      </c>
      <c r="G50" s="126">
        <v>748152.18</v>
      </c>
      <c r="H50" s="126">
        <v>325899.63090477226</v>
      </c>
      <c r="I50" s="126"/>
      <c r="J50" s="129"/>
      <c r="K50" s="126">
        <v>138375.49</v>
      </c>
      <c r="L50" s="246">
        <f t="shared" si="5"/>
        <v>1212427.3009047722</v>
      </c>
    </row>
    <row r="51" spans="1:12" x14ac:dyDescent="0.45">
      <c r="A51" s="123"/>
      <c r="B51" s="262">
        <v>31</v>
      </c>
      <c r="C51" s="263">
        <f t="shared" si="4"/>
        <v>1</v>
      </c>
      <c r="D51" s="144" t="s">
        <v>806</v>
      </c>
      <c r="E51" s="144"/>
      <c r="F51" s="127" t="s">
        <v>96</v>
      </c>
      <c r="G51" s="126">
        <v>268044.73</v>
      </c>
      <c r="H51" s="126">
        <v>131371.60751101939</v>
      </c>
      <c r="I51" s="126"/>
      <c r="J51" s="129"/>
      <c r="K51" s="126">
        <v>53935.73</v>
      </c>
      <c r="L51" s="246">
        <f t="shared" si="5"/>
        <v>453352.06751101936</v>
      </c>
    </row>
    <row r="52" spans="1:12" ht="30.4" x14ac:dyDescent="0.45">
      <c r="A52" s="123"/>
      <c r="B52" s="262">
        <v>32</v>
      </c>
      <c r="C52" s="263">
        <f t="shared" si="4"/>
        <v>1</v>
      </c>
      <c r="D52" s="144" t="s">
        <v>807</v>
      </c>
      <c r="E52" s="144"/>
      <c r="F52" s="127" t="s">
        <v>96</v>
      </c>
      <c r="G52" s="126">
        <v>7288.67</v>
      </c>
      <c r="H52" s="126">
        <v>3572.2541224325255</v>
      </c>
      <c r="I52" s="126"/>
      <c r="J52" s="129"/>
      <c r="K52" s="126">
        <v>1466.62</v>
      </c>
      <c r="L52" s="246">
        <f t="shared" si="5"/>
        <v>12327.544122432526</v>
      </c>
    </row>
    <row r="53" spans="1:12" x14ac:dyDescent="0.45">
      <c r="A53" s="123"/>
      <c r="B53" s="262">
        <v>33</v>
      </c>
      <c r="C53" s="263">
        <f t="shared" si="4"/>
        <v>1</v>
      </c>
      <c r="D53" s="144" t="s">
        <v>808</v>
      </c>
      <c r="E53" s="144"/>
      <c r="F53" s="127" t="s">
        <v>96</v>
      </c>
      <c r="G53" s="126">
        <v>266586.56</v>
      </c>
      <c r="H53" s="126">
        <v>218759.7294430589</v>
      </c>
      <c r="I53" s="126"/>
      <c r="J53" s="129"/>
      <c r="K53" s="126">
        <v>0</v>
      </c>
      <c r="L53" s="246">
        <f t="shared" si="5"/>
        <v>485346.28944305889</v>
      </c>
    </row>
    <row r="54" spans="1:12" x14ac:dyDescent="0.45">
      <c r="A54" s="123"/>
      <c r="B54" s="262">
        <v>34</v>
      </c>
      <c r="C54" s="263">
        <f t="shared" si="4"/>
        <v>1</v>
      </c>
      <c r="D54" s="144" t="s">
        <v>809</v>
      </c>
      <c r="E54" s="144"/>
      <c r="F54" s="127" t="s">
        <v>96</v>
      </c>
      <c r="G54" s="126">
        <v>7619204.9800000004</v>
      </c>
      <c r="H54" s="126">
        <v>942540.67180000013</v>
      </c>
      <c r="I54" s="126"/>
      <c r="J54" s="129"/>
      <c r="K54" s="126">
        <v>0</v>
      </c>
      <c r="L54" s="246">
        <f t="shared" si="5"/>
        <v>8561745.651800001</v>
      </c>
    </row>
    <row r="55" spans="1:12" x14ac:dyDescent="0.45">
      <c r="A55" s="123"/>
      <c r="B55" s="262">
        <v>35</v>
      </c>
      <c r="C55" s="263">
        <f t="shared" si="4"/>
        <v>1</v>
      </c>
      <c r="D55" s="144" t="s">
        <v>810</v>
      </c>
      <c r="E55" s="144"/>
      <c r="F55" s="127" t="s">
        <v>96</v>
      </c>
      <c r="G55" s="126">
        <v>2862508.56</v>
      </c>
      <c r="H55" s="126">
        <v>103510.18109999999</v>
      </c>
      <c r="I55" s="126"/>
      <c r="J55" s="129"/>
      <c r="K55" s="126">
        <v>0</v>
      </c>
      <c r="L55" s="246">
        <f t="shared" si="5"/>
        <v>2966018.7411000002</v>
      </c>
    </row>
    <row r="56" spans="1:12" x14ac:dyDescent="0.45">
      <c r="A56" s="123"/>
      <c r="B56" s="262">
        <v>36</v>
      </c>
      <c r="C56" s="263">
        <f t="shared" si="4"/>
        <v>1</v>
      </c>
      <c r="D56" s="144" t="s">
        <v>811</v>
      </c>
      <c r="E56" s="144"/>
      <c r="F56" s="127" t="s">
        <v>96</v>
      </c>
      <c r="G56" s="126">
        <v>411955.23</v>
      </c>
      <c r="H56" s="126">
        <v>241239.65837674684</v>
      </c>
      <c r="I56" s="126"/>
      <c r="J56" s="129"/>
      <c r="K56" s="126">
        <v>0</v>
      </c>
      <c r="L56" s="246">
        <f t="shared" si="5"/>
        <v>653194.88837674679</v>
      </c>
    </row>
    <row r="57" spans="1:12" ht="30.4" x14ac:dyDescent="0.45">
      <c r="A57" s="123"/>
      <c r="B57" s="262">
        <v>37</v>
      </c>
      <c r="C57" s="263">
        <f t="shared" si="4"/>
        <v>1</v>
      </c>
      <c r="D57" s="144" t="s">
        <v>812</v>
      </c>
      <c r="E57" s="144"/>
      <c r="F57" s="127" t="s">
        <v>96</v>
      </c>
      <c r="G57" s="126">
        <v>70064.98</v>
      </c>
      <c r="H57" s="126">
        <v>83110.460400000011</v>
      </c>
      <c r="I57" s="126"/>
      <c r="J57" s="129"/>
      <c r="K57" s="126">
        <v>0</v>
      </c>
      <c r="L57" s="246">
        <f t="shared" si="5"/>
        <v>153175.44040000002</v>
      </c>
    </row>
    <row r="58" spans="1:12" x14ac:dyDescent="0.45">
      <c r="A58" s="123"/>
      <c r="B58" s="262">
        <v>38</v>
      </c>
      <c r="C58" s="263">
        <f t="shared" si="4"/>
        <v>1</v>
      </c>
      <c r="D58" s="144" t="s">
        <v>813</v>
      </c>
      <c r="E58" s="144"/>
      <c r="F58" s="127" t="s">
        <v>96</v>
      </c>
      <c r="G58" s="126">
        <v>5148470.0199999996</v>
      </c>
      <c r="H58" s="126">
        <v>597587.83932778426</v>
      </c>
      <c r="I58" s="126"/>
      <c r="J58" s="129"/>
      <c r="K58" s="126">
        <v>120418.94</v>
      </c>
      <c r="L58" s="246">
        <f t="shared" si="5"/>
        <v>5866476.7993277842</v>
      </c>
    </row>
    <row r="59" spans="1:12" x14ac:dyDescent="0.45">
      <c r="A59" s="123"/>
      <c r="B59" s="262">
        <v>39</v>
      </c>
      <c r="C59" s="263">
        <f t="shared" si="4"/>
        <v>1</v>
      </c>
      <c r="D59" s="144" t="s">
        <v>814</v>
      </c>
      <c r="E59" s="144"/>
      <c r="F59" s="127" t="s">
        <v>96</v>
      </c>
      <c r="G59" s="126">
        <v>1497714.76</v>
      </c>
      <c r="H59" s="126">
        <v>1668025.5407410995</v>
      </c>
      <c r="I59" s="126"/>
      <c r="J59" s="129"/>
      <c r="K59" s="126">
        <v>88159.7</v>
      </c>
      <c r="L59" s="246">
        <f t="shared" si="5"/>
        <v>3253900.0007410999</v>
      </c>
    </row>
    <row r="60" spans="1:12" x14ac:dyDescent="0.45">
      <c r="A60" s="123"/>
      <c r="B60" s="262">
        <v>40</v>
      </c>
      <c r="C60" s="263">
        <f t="shared" si="4"/>
        <v>1</v>
      </c>
      <c r="D60" s="144" t="s">
        <v>815</v>
      </c>
      <c r="E60" s="144"/>
      <c r="F60" s="127" t="s">
        <v>96</v>
      </c>
      <c r="G60" s="126">
        <v>2617482.4700000002</v>
      </c>
      <c r="H60" s="126">
        <v>1148067.7576123192</v>
      </c>
      <c r="I60" s="126"/>
      <c r="J60" s="129"/>
      <c r="K60" s="126">
        <v>362974.27</v>
      </c>
      <c r="L60" s="246">
        <f t="shared" si="5"/>
        <v>4128524.4976123194</v>
      </c>
    </row>
    <row r="61" spans="1:12" ht="30.4" x14ac:dyDescent="0.45">
      <c r="A61" s="123"/>
      <c r="B61" s="262">
        <v>41</v>
      </c>
      <c r="C61" s="263" t="str">
        <f t="shared" si="4"/>
        <v/>
      </c>
      <c r="D61" s="144" t="s">
        <v>816</v>
      </c>
      <c r="E61" s="144"/>
      <c r="F61" s="127" t="s">
        <v>96</v>
      </c>
      <c r="G61" s="126">
        <v>0</v>
      </c>
      <c r="H61" s="126">
        <v>0</v>
      </c>
      <c r="I61" s="126"/>
      <c r="J61" s="129"/>
      <c r="K61" s="126">
        <v>0</v>
      </c>
      <c r="L61" s="246">
        <f t="shared" si="5"/>
        <v>0</v>
      </c>
    </row>
    <row r="62" spans="1:12" x14ac:dyDescent="0.45">
      <c r="A62" s="123"/>
      <c r="B62" s="262">
        <v>42</v>
      </c>
      <c r="C62" s="263">
        <f t="shared" si="4"/>
        <v>1</v>
      </c>
      <c r="D62" s="144" t="s">
        <v>817</v>
      </c>
      <c r="E62" s="144"/>
      <c r="F62" s="127" t="s">
        <v>96</v>
      </c>
      <c r="G62" s="126">
        <v>968520.88</v>
      </c>
      <c r="H62" s="126">
        <v>85419.541159601358</v>
      </c>
      <c r="I62" s="126"/>
      <c r="J62" s="129"/>
      <c r="K62" s="126">
        <v>14178.51</v>
      </c>
      <c r="L62" s="246">
        <f t="shared" si="5"/>
        <v>1068118.9311596013</v>
      </c>
    </row>
    <row r="63" spans="1:12" x14ac:dyDescent="0.45">
      <c r="A63" s="123"/>
      <c r="B63" s="262">
        <v>43</v>
      </c>
      <c r="C63" s="263">
        <f t="shared" si="4"/>
        <v>1</v>
      </c>
      <c r="D63" s="144" t="s">
        <v>818</v>
      </c>
      <c r="E63" s="144"/>
      <c r="F63" s="127" t="s">
        <v>96</v>
      </c>
      <c r="G63" s="126">
        <v>207551.15</v>
      </c>
      <c r="H63" s="126">
        <v>82478.52354316361</v>
      </c>
      <c r="I63" s="126"/>
      <c r="J63" s="129"/>
      <c r="K63" s="126">
        <v>36021.19</v>
      </c>
      <c r="L63" s="246">
        <f t="shared" si="5"/>
        <v>326050.86354316358</v>
      </c>
    </row>
    <row r="64" spans="1:12" x14ac:dyDescent="0.45">
      <c r="A64" s="123"/>
      <c r="B64" s="262">
        <v>44</v>
      </c>
      <c r="C64" s="263">
        <f t="shared" si="4"/>
        <v>1</v>
      </c>
      <c r="D64" s="144" t="s">
        <v>819</v>
      </c>
      <c r="E64" s="144"/>
      <c r="F64" s="127" t="s">
        <v>96</v>
      </c>
      <c r="G64" s="126">
        <v>3720675.88</v>
      </c>
      <c r="H64" s="126">
        <v>1169107.5335218033</v>
      </c>
      <c r="I64" s="126"/>
      <c r="J64" s="129"/>
      <c r="K64" s="126">
        <v>471523.34</v>
      </c>
      <c r="L64" s="246">
        <f t="shared" si="5"/>
        <v>5361306.7535218028</v>
      </c>
    </row>
    <row r="65" spans="1:12" ht="45.4" x14ac:dyDescent="0.45">
      <c r="A65" s="123"/>
      <c r="B65" s="262">
        <v>45</v>
      </c>
      <c r="C65" s="263">
        <f t="shared" si="4"/>
        <v>1</v>
      </c>
      <c r="D65" s="144" t="s">
        <v>820</v>
      </c>
      <c r="E65" s="144"/>
      <c r="F65" s="127" t="s">
        <v>96</v>
      </c>
      <c r="G65" s="126">
        <v>687262.05</v>
      </c>
      <c r="H65" s="126">
        <v>29991.235499999999</v>
      </c>
      <c r="I65" s="126"/>
      <c r="J65" s="129"/>
      <c r="K65" s="126">
        <v>0</v>
      </c>
      <c r="L65" s="246">
        <f t="shared" si="5"/>
        <v>717253.2855</v>
      </c>
    </row>
    <row r="66" spans="1:12" x14ac:dyDescent="0.45">
      <c r="A66" s="123"/>
      <c r="B66" s="262">
        <v>46</v>
      </c>
      <c r="C66" s="263">
        <f t="shared" ref="C66:C97" si="6">IF(L66&lt;&gt;0,VLOOKUP($D$9,Info_County_Code,2,FALSE),"")</f>
        <v>1</v>
      </c>
      <c r="D66" s="144" t="s">
        <v>821</v>
      </c>
      <c r="E66" s="144"/>
      <c r="F66" s="127" t="s">
        <v>96</v>
      </c>
      <c r="G66" s="126">
        <v>1538996.17</v>
      </c>
      <c r="H66" s="126">
        <v>697527.18199876894</v>
      </c>
      <c r="I66" s="126"/>
      <c r="J66" s="129"/>
      <c r="K66" s="126">
        <v>27869</v>
      </c>
      <c r="L66" s="246">
        <f t="shared" si="5"/>
        <v>2264392.3519987687</v>
      </c>
    </row>
    <row r="67" spans="1:12" x14ac:dyDescent="0.45">
      <c r="A67" s="123"/>
      <c r="B67" s="262">
        <v>47</v>
      </c>
      <c r="C67" s="263">
        <f t="shared" si="6"/>
        <v>1</v>
      </c>
      <c r="D67" s="144" t="s">
        <v>822</v>
      </c>
      <c r="E67" s="144"/>
      <c r="F67" s="127" t="s">
        <v>96</v>
      </c>
      <c r="G67" s="126">
        <v>938389.09</v>
      </c>
      <c r="H67" s="126">
        <v>746207.20504278759</v>
      </c>
      <c r="I67" s="126"/>
      <c r="J67" s="129"/>
      <c r="K67" s="126">
        <v>8783.6299999999992</v>
      </c>
      <c r="L67" s="246">
        <f t="shared" si="5"/>
        <v>1693379.9250427876</v>
      </c>
    </row>
    <row r="68" spans="1:12" x14ac:dyDescent="0.45">
      <c r="A68" s="123"/>
      <c r="B68" s="262">
        <v>48</v>
      </c>
      <c r="C68" s="263">
        <f t="shared" si="6"/>
        <v>1</v>
      </c>
      <c r="D68" s="144" t="s">
        <v>823</v>
      </c>
      <c r="E68" s="144"/>
      <c r="F68" s="127" t="s">
        <v>96</v>
      </c>
      <c r="G68" s="126">
        <v>3423472.52</v>
      </c>
      <c r="H68" s="126">
        <v>1254780.3106999998</v>
      </c>
      <c r="I68" s="126"/>
      <c r="J68" s="129"/>
      <c r="K68" s="126">
        <v>0</v>
      </c>
      <c r="L68" s="246">
        <f t="shared" si="5"/>
        <v>4678252.8306999998</v>
      </c>
    </row>
    <row r="69" spans="1:12" x14ac:dyDescent="0.45">
      <c r="A69" s="123"/>
      <c r="B69" s="262">
        <v>49</v>
      </c>
      <c r="C69" s="263">
        <f t="shared" si="6"/>
        <v>1</v>
      </c>
      <c r="D69" s="144" t="s">
        <v>824</v>
      </c>
      <c r="E69" s="144"/>
      <c r="F69" s="127" t="s">
        <v>96</v>
      </c>
      <c r="G69" s="126">
        <v>806132.17</v>
      </c>
      <c r="H69" s="126">
        <v>250219.82838998002</v>
      </c>
      <c r="I69" s="126"/>
      <c r="J69" s="129"/>
      <c r="K69" s="126">
        <v>11097</v>
      </c>
      <c r="L69" s="246">
        <f t="shared" si="5"/>
        <v>1067448.9983899801</v>
      </c>
    </row>
    <row r="70" spans="1:12" x14ac:dyDescent="0.45">
      <c r="A70" s="123"/>
      <c r="B70" s="262">
        <v>50</v>
      </c>
      <c r="C70" s="263">
        <f t="shared" si="6"/>
        <v>1</v>
      </c>
      <c r="D70" s="144" t="s">
        <v>825</v>
      </c>
      <c r="E70" s="144"/>
      <c r="F70" s="127" t="s">
        <v>96</v>
      </c>
      <c r="G70" s="126">
        <v>695403.41</v>
      </c>
      <c r="H70" s="126">
        <v>644597.50493825949</v>
      </c>
      <c r="I70" s="126"/>
      <c r="J70" s="129"/>
      <c r="K70" s="126">
        <v>387604</v>
      </c>
      <c r="L70" s="246">
        <f t="shared" si="5"/>
        <v>1727604.9149382594</v>
      </c>
    </row>
    <row r="71" spans="1:12" x14ac:dyDescent="0.45">
      <c r="A71" s="123"/>
      <c r="B71" s="262">
        <v>51</v>
      </c>
      <c r="C71" s="263">
        <f t="shared" si="6"/>
        <v>1</v>
      </c>
      <c r="D71" s="144" t="s">
        <v>826</v>
      </c>
      <c r="E71" s="144"/>
      <c r="F71" s="127" t="s">
        <v>96</v>
      </c>
      <c r="G71" s="126">
        <v>215665</v>
      </c>
      <c r="H71" s="126">
        <v>0</v>
      </c>
      <c r="I71" s="126"/>
      <c r="J71" s="129"/>
      <c r="K71" s="126">
        <v>0</v>
      </c>
      <c r="L71" s="246">
        <f t="shared" si="5"/>
        <v>215665</v>
      </c>
    </row>
    <row r="72" spans="1:12" x14ac:dyDescent="0.45">
      <c r="A72" s="123"/>
      <c r="B72" s="262">
        <v>52</v>
      </c>
      <c r="C72" s="263">
        <f t="shared" si="6"/>
        <v>1</v>
      </c>
      <c r="D72" s="144" t="s">
        <v>827</v>
      </c>
      <c r="E72" s="144"/>
      <c r="F72" s="127" t="s">
        <v>96</v>
      </c>
      <c r="G72" s="126">
        <v>268588.19</v>
      </c>
      <c r="H72" s="126">
        <v>29163.777152499999</v>
      </c>
      <c r="I72" s="126"/>
      <c r="J72" s="129"/>
      <c r="K72" s="126">
        <v>113</v>
      </c>
      <c r="L72" s="246">
        <f t="shared" si="5"/>
        <v>297864.9671525</v>
      </c>
    </row>
    <row r="73" spans="1:12" x14ac:dyDescent="0.45">
      <c r="A73" s="123"/>
      <c r="B73" s="262">
        <v>53</v>
      </c>
      <c r="C73" s="263">
        <f t="shared" si="6"/>
        <v>1</v>
      </c>
      <c r="D73" s="144" t="s">
        <v>828</v>
      </c>
      <c r="E73" s="144"/>
      <c r="F73" s="127" t="s">
        <v>96</v>
      </c>
      <c r="G73" s="126">
        <v>1150667.9099999999</v>
      </c>
      <c r="H73" s="126">
        <v>132288.45748313004</v>
      </c>
      <c r="I73" s="126"/>
      <c r="J73" s="129"/>
      <c r="K73" s="126">
        <v>76459</v>
      </c>
      <c r="L73" s="246">
        <f t="shared" si="5"/>
        <v>1359415.36748313</v>
      </c>
    </row>
    <row r="74" spans="1:12" ht="30.4" x14ac:dyDescent="0.45">
      <c r="A74" s="123"/>
      <c r="B74" s="262">
        <v>54</v>
      </c>
      <c r="C74" s="263">
        <f t="shared" si="6"/>
        <v>1</v>
      </c>
      <c r="D74" s="144" t="s">
        <v>872</v>
      </c>
      <c r="E74" s="144" t="s">
        <v>829</v>
      </c>
      <c r="F74" s="127" t="s">
        <v>96</v>
      </c>
      <c r="G74" s="126">
        <v>1592273.8</v>
      </c>
      <c r="H74" s="126">
        <v>12460.74309</v>
      </c>
      <c r="I74" s="126"/>
      <c r="J74" s="129"/>
      <c r="K74" s="126">
        <v>0</v>
      </c>
      <c r="L74" s="246">
        <f t="shared" si="5"/>
        <v>1604734.5430900001</v>
      </c>
    </row>
    <row r="75" spans="1:12" x14ac:dyDescent="0.45">
      <c r="A75" s="123"/>
      <c r="B75" s="262">
        <v>55</v>
      </c>
      <c r="C75" s="263" t="str">
        <f t="shared" si="6"/>
        <v/>
      </c>
      <c r="D75" s="144" t="s">
        <v>830</v>
      </c>
      <c r="E75" s="144" t="s">
        <v>834</v>
      </c>
      <c r="F75" s="127" t="s">
        <v>96</v>
      </c>
      <c r="G75" s="126"/>
      <c r="H75" s="126">
        <v>0</v>
      </c>
      <c r="I75" s="126"/>
      <c r="J75" s="129"/>
      <c r="K75" s="126">
        <v>0</v>
      </c>
      <c r="L75" s="246">
        <f t="shared" si="5"/>
        <v>0</v>
      </c>
    </row>
    <row r="76" spans="1:12" x14ac:dyDescent="0.45">
      <c r="A76" s="123"/>
      <c r="B76" s="262">
        <v>56</v>
      </c>
      <c r="C76" s="263">
        <f t="shared" si="6"/>
        <v>1</v>
      </c>
      <c r="D76" s="144" t="s">
        <v>831</v>
      </c>
      <c r="E76" s="144"/>
      <c r="F76" s="127" t="s">
        <v>96</v>
      </c>
      <c r="G76" s="126">
        <v>828842.52</v>
      </c>
      <c r="H76" s="126">
        <v>608634.16489999997</v>
      </c>
      <c r="I76" s="126"/>
      <c r="J76" s="129"/>
      <c r="K76" s="126">
        <v>0</v>
      </c>
      <c r="L76" s="246">
        <f t="shared" si="5"/>
        <v>1437476.6849</v>
      </c>
    </row>
    <row r="77" spans="1:12" x14ac:dyDescent="0.45">
      <c r="A77" s="123"/>
      <c r="B77" s="262">
        <v>57</v>
      </c>
      <c r="C77" s="263" t="str">
        <f t="shared" si="6"/>
        <v/>
      </c>
      <c r="D77" s="144"/>
      <c r="E77" s="144"/>
      <c r="F77" s="127"/>
      <c r="G77" s="126"/>
      <c r="H77" s="126"/>
      <c r="I77" s="126"/>
      <c r="J77" s="129"/>
      <c r="K77" s="126"/>
      <c r="L77" s="246">
        <f t="shared" si="5"/>
        <v>0</v>
      </c>
    </row>
    <row r="78" spans="1:12" x14ac:dyDescent="0.45">
      <c r="A78" s="123"/>
      <c r="B78" s="262">
        <v>58</v>
      </c>
      <c r="C78" s="263" t="str">
        <f t="shared" si="6"/>
        <v/>
      </c>
      <c r="D78" s="144"/>
      <c r="E78" s="144"/>
      <c r="F78" s="127"/>
      <c r="G78" s="126"/>
      <c r="H78" s="126"/>
      <c r="I78" s="126"/>
      <c r="J78" s="129"/>
      <c r="K78" s="126"/>
      <c r="L78" s="246">
        <f>SUM(G78:K78)</f>
        <v>0</v>
      </c>
    </row>
    <row r="79" spans="1:12" x14ac:dyDescent="0.45">
      <c r="A79" s="123"/>
      <c r="B79" s="262">
        <v>59</v>
      </c>
      <c r="C79" s="263" t="str">
        <f t="shared" si="6"/>
        <v/>
      </c>
      <c r="D79" s="144"/>
      <c r="E79" s="144"/>
      <c r="F79" s="127"/>
      <c r="G79" s="126"/>
      <c r="H79" s="126"/>
      <c r="I79" s="126"/>
      <c r="J79" s="129"/>
      <c r="K79" s="126"/>
      <c r="L79" s="246">
        <f t="shared" si="5"/>
        <v>0</v>
      </c>
    </row>
    <row r="80" spans="1:12" x14ac:dyDescent="0.45">
      <c r="A80" s="123"/>
      <c r="B80" s="262">
        <v>60</v>
      </c>
      <c r="C80" s="263" t="str">
        <f t="shared" si="6"/>
        <v/>
      </c>
      <c r="D80" s="144"/>
      <c r="E80" s="144"/>
      <c r="F80" s="127"/>
      <c r="G80" s="126"/>
      <c r="H80" s="126"/>
      <c r="I80" s="126"/>
      <c r="J80" s="129"/>
      <c r="K80" s="126"/>
      <c r="L80" s="246">
        <f t="shared" si="5"/>
        <v>0</v>
      </c>
    </row>
    <row r="81" spans="1:12" x14ac:dyDescent="0.45">
      <c r="A81" s="123"/>
      <c r="B81" s="262">
        <v>61</v>
      </c>
      <c r="C81" s="263" t="str">
        <f t="shared" si="6"/>
        <v/>
      </c>
      <c r="D81" s="144"/>
      <c r="E81" s="144"/>
      <c r="F81" s="127"/>
      <c r="G81" s="126"/>
      <c r="H81" s="126"/>
      <c r="I81" s="126"/>
      <c r="J81" s="129"/>
      <c r="K81" s="126"/>
      <c r="L81" s="246">
        <f t="shared" si="5"/>
        <v>0</v>
      </c>
    </row>
    <row r="82" spans="1:12" x14ac:dyDescent="0.45">
      <c r="A82" s="123"/>
      <c r="B82" s="262">
        <v>62</v>
      </c>
      <c r="C82" s="263" t="str">
        <f t="shared" si="6"/>
        <v/>
      </c>
      <c r="D82" s="144"/>
      <c r="E82" s="144"/>
      <c r="F82" s="127"/>
      <c r="G82" s="126"/>
      <c r="H82" s="126"/>
      <c r="I82" s="126"/>
      <c r="J82" s="129"/>
      <c r="K82" s="126"/>
      <c r="L82" s="246">
        <f t="shared" si="5"/>
        <v>0</v>
      </c>
    </row>
    <row r="83" spans="1:12" x14ac:dyDescent="0.45">
      <c r="A83" s="123"/>
      <c r="B83" s="262">
        <v>63</v>
      </c>
      <c r="C83" s="263" t="str">
        <f t="shared" si="6"/>
        <v/>
      </c>
      <c r="D83" s="144"/>
      <c r="E83" s="144"/>
      <c r="F83" s="127"/>
      <c r="G83" s="126"/>
      <c r="H83" s="126"/>
      <c r="I83" s="126"/>
      <c r="J83" s="129"/>
      <c r="K83" s="126"/>
      <c r="L83" s="246">
        <f t="shared" si="5"/>
        <v>0</v>
      </c>
    </row>
    <row r="84" spans="1:12" x14ac:dyDescent="0.45">
      <c r="A84" s="123"/>
      <c r="B84" s="262">
        <v>64</v>
      </c>
      <c r="C84" s="263" t="str">
        <f t="shared" si="6"/>
        <v/>
      </c>
      <c r="D84" s="144"/>
      <c r="E84" s="144"/>
      <c r="F84" s="127"/>
      <c r="G84" s="126"/>
      <c r="H84" s="126"/>
      <c r="I84" s="126"/>
      <c r="J84" s="129"/>
      <c r="K84" s="126"/>
      <c r="L84" s="246">
        <f t="shared" si="5"/>
        <v>0</v>
      </c>
    </row>
    <row r="85" spans="1:12" x14ac:dyDescent="0.45">
      <c r="A85" s="123"/>
      <c r="B85" s="262">
        <v>65</v>
      </c>
      <c r="C85" s="263" t="str">
        <f t="shared" si="6"/>
        <v/>
      </c>
      <c r="D85" s="144"/>
      <c r="E85" s="144"/>
      <c r="F85" s="127"/>
      <c r="G85" s="126"/>
      <c r="H85" s="126"/>
      <c r="I85" s="126"/>
      <c r="J85" s="129"/>
      <c r="K85" s="126"/>
      <c r="L85" s="246">
        <f t="shared" si="5"/>
        <v>0</v>
      </c>
    </row>
    <row r="86" spans="1:12" x14ac:dyDescent="0.45">
      <c r="A86" s="123"/>
      <c r="B86" s="262">
        <v>66</v>
      </c>
      <c r="C86" s="263" t="str">
        <f t="shared" si="6"/>
        <v/>
      </c>
      <c r="D86" s="144"/>
      <c r="E86" s="144"/>
      <c r="F86" s="127"/>
      <c r="G86" s="126"/>
      <c r="H86" s="126"/>
      <c r="I86" s="126"/>
      <c r="J86" s="129"/>
      <c r="K86" s="126"/>
      <c r="L86" s="246">
        <f t="shared" si="5"/>
        <v>0</v>
      </c>
    </row>
    <row r="87" spans="1:12" x14ac:dyDescent="0.45">
      <c r="A87" s="123"/>
      <c r="B87" s="262">
        <v>67</v>
      </c>
      <c r="C87" s="263" t="str">
        <f t="shared" si="6"/>
        <v/>
      </c>
      <c r="D87" s="144"/>
      <c r="E87" s="144"/>
      <c r="F87" s="127"/>
      <c r="G87" s="126"/>
      <c r="H87" s="126"/>
      <c r="I87" s="126"/>
      <c r="J87" s="129"/>
      <c r="K87" s="126"/>
      <c r="L87" s="246">
        <f t="shared" si="5"/>
        <v>0</v>
      </c>
    </row>
    <row r="88" spans="1:12" x14ac:dyDescent="0.45">
      <c r="A88" s="123"/>
      <c r="B88" s="262">
        <v>68</v>
      </c>
      <c r="C88" s="263" t="str">
        <f t="shared" si="6"/>
        <v/>
      </c>
      <c r="D88" s="144"/>
      <c r="E88" s="144"/>
      <c r="F88" s="127"/>
      <c r="G88" s="126"/>
      <c r="H88" s="126"/>
      <c r="I88" s="126"/>
      <c r="J88" s="129"/>
      <c r="K88" s="126"/>
      <c r="L88" s="246">
        <f t="shared" si="5"/>
        <v>0</v>
      </c>
    </row>
    <row r="89" spans="1:12" x14ac:dyDescent="0.45">
      <c r="A89" s="123"/>
      <c r="B89" s="262">
        <v>69</v>
      </c>
      <c r="C89" s="263" t="str">
        <f t="shared" si="6"/>
        <v/>
      </c>
      <c r="D89" s="144"/>
      <c r="E89" s="144"/>
      <c r="F89" s="127"/>
      <c r="G89" s="126"/>
      <c r="H89" s="126"/>
      <c r="I89" s="126"/>
      <c r="J89" s="129"/>
      <c r="K89" s="126"/>
      <c r="L89" s="246">
        <f t="shared" si="5"/>
        <v>0</v>
      </c>
    </row>
    <row r="90" spans="1:12" x14ac:dyDescent="0.45">
      <c r="A90" s="123"/>
      <c r="B90" s="262">
        <v>70</v>
      </c>
      <c r="C90" s="263" t="str">
        <f t="shared" si="6"/>
        <v/>
      </c>
      <c r="D90" s="144"/>
      <c r="E90" s="144"/>
      <c r="F90" s="127"/>
      <c r="G90" s="126"/>
      <c r="H90" s="126"/>
      <c r="I90" s="126"/>
      <c r="J90" s="129"/>
      <c r="K90" s="126"/>
      <c r="L90" s="246">
        <f t="shared" si="5"/>
        <v>0</v>
      </c>
    </row>
    <row r="91" spans="1:12" x14ac:dyDescent="0.45">
      <c r="A91" s="123"/>
      <c r="B91" s="262">
        <v>71</v>
      </c>
      <c r="C91" s="263" t="str">
        <f t="shared" si="6"/>
        <v/>
      </c>
      <c r="D91" s="144"/>
      <c r="E91" s="144"/>
      <c r="F91" s="127"/>
      <c r="G91" s="126"/>
      <c r="H91" s="126"/>
      <c r="I91" s="126"/>
      <c r="J91" s="129"/>
      <c r="K91" s="126"/>
      <c r="L91" s="246">
        <f t="shared" si="5"/>
        <v>0</v>
      </c>
    </row>
    <row r="92" spans="1:12" x14ac:dyDescent="0.45">
      <c r="A92" s="123"/>
      <c r="B92" s="262">
        <v>72</v>
      </c>
      <c r="C92" s="263" t="str">
        <f t="shared" si="6"/>
        <v/>
      </c>
      <c r="D92" s="144"/>
      <c r="E92" s="144"/>
      <c r="F92" s="127"/>
      <c r="G92" s="126"/>
      <c r="H92" s="126"/>
      <c r="I92" s="126"/>
      <c r="J92" s="129"/>
      <c r="K92" s="126"/>
      <c r="L92" s="246">
        <f t="shared" si="5"/>
        <v>0</v>
      </c>
    </row>
    <row r="93" spans="1:12" x14ac:dyDescent="0.45">
      <c r="A93" s="123"/>
      <c r="B93" s="262">
        <v>73</v>
      </c>
      <c r="C93" s="263" t="str">
        <f t="shared" si="6"/>
        <v/>
      </c>
      <c r="D93" s="144"/>
      <c r="E93" s="144"/>
      <c r="F93" s="127"/>
      <c r="G93" s="126"/>
      <c r="H93" s="126"/>
      <c r="I93" s="126"/>
      <c r="J93" s="129"/>
      <c r="K93" s="126"/>
      <c r="L93" s="246">
        <f t="shared" si="5"/>
        <v>0</v>
      </c>
    </row>
    <row r="94" spans="1:12" x14ac:dyDescent="0.45">
      <c r="A94" s="123"/>
      <c r="B94" s="262">
        <v>74</v>
      </c>
      <c r="C94" s="263" t="str">
        <f t="shared" si="6"/>
        <v/>
      </c>
      <c r="D94" s="144"/>
      <c r="E94" s="144"/>
      <c r="F94" s="127"/>
      <c r="G94" s="126"/>
      <c r="H94" s="126"/>
      <c r="I94" s="126"/>
      <c r="J94" s="129"/>
      <c r="K94" s="126"/>
      <c r="L94" s="246">
        <f t="shared" si="5"/>
        <v>0</v>
      </c>
    </row>
    <row r="95" spans="1:12" x14ac:dyDescent="0.45">
      <c r="A95" s="123"/>
      <c r="B95" s="262">
        <v>75</v>
      </c>
      <c r="C95" s="263" t="str">
        <f t="shared" si="6"/>
        <v/>
      </c>
      <c r="D95" s="144"/>
      <c r="E95" s="144"/>
      <c r="F95" s="127"/>
      <c r="G95" s="126"/>
      <c r="H95" s="126"/>
      <c r="I95" s="126"/>
      <c r="J95" s="129"/>
      <c r="K95" s="126"/>
      <c r="L95" s="246">
        <f t="shared" si="5"/>
        <v>0</v>
      </c>
    </row>
    <row r="96" spans="1:12" x14ac:dyDescent="0.45">
      <c r="A96" s="123"/>
      <c r="B96" s="262">
        <v>76</v>
      </c>
      <c r="C96" s="263" t="str">
        <f t="shared" si="6"/>
        <v/>
      </c>
      <c r="D96" s="144"/>
      <c r="E96" s="144"/>
      <c r="F96" s="127"/>
      <c r="G96" s="126"/>
      <c r="H96" s="126"/>
      <c r="I96" s="126"/>
      <c r="J96" s="129"/>
      <c r="K96" s="126"/>
      <c r="L96" s="246">
        <f t="shared" si="5"/>
        <v>0</v>
      </c>
    </row>
    <row r="97" spans="1:12" x14ac:dyDescent="0.45">
      <c r="A97" s="123"/>
      <c r="B97" s="262">
        <v>77</v>
      </c>
      <c r="C97" s="263" t="str">
        <f t="shared" si="6"/>
        <v/>
      </c>
      <c r="D97" s="144"/>
      <c r="E97" s="144"/>
      <c r="F97" s="127"/>
      <c r="G97" s="126"/>
      <c r="H97" s="126"/>
      <c r="I97" s="126"/>
      <c r="J97" s="129"/>
      <c r="K97" s="126"/>
      <c r="L97" s="246">
        <f t="shared" si="5"/>
        <v>0</v>
      </c>
    </row>
    <row r="98" spans="1:12" x14ac:dyDescent="0.4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45">
      <c r="A99" s="123"/>
      <c r="B99" s="262">
        <v>79</v>
      </c>
      <c r="C99" s="263" t="str">
        <f t="shared" si="7"/>
        <v/>
      </c>
      <c r="D99" s="144"/>
      <c r="E99" s="144"/>
      <c r="F99" s="127"/>
      <c r="G99" s="126"/>
      <c r="H99" s="126"/>
      <c r="I99" s="126"/>
      <c r="J99" s="129"/>
      <c r="K99" s="126"/>
      <c r="L99" s="246">
        <f t="shared" ref="L99:L110" si="8">SUM(G99:K99)</f>
        <v>0</v>
      </c>
    </row>
    <row r="100" spans="1:12" x14ac:dyDescent="0.45">
      <c r="A100" s="123"/>
      <c r="B100" s="262">
        <v>80</v>
      </c>
      <c r="C100" s="263" t="str">
        <f t="shared" si="7"/>
        <v/>
      </c>
      <c r="D100" s="144"/>
      <c r="E100" s="144"/>
      <c r="F100" s="127"/>
      <c r="G100" s="126"/>
      <c r="H100" s="126"/>
      <c r="I100" s="126"/>
      <c r="J100" s="129"/>
      <c r="K100" s="126"/>
      <c r="L100" s="246">
        <f t="shared" si="8"/>
        <v>0</v>
      </c>
    </row>
    <row r="101" spans="1:12" x14ac:dyDescent="0.45">
      <c r="A101" s="123"/>
      <c r="B101" s="262">
        <v>81</v>
      </c>
      <c r="C101" s="263" t="str">
        <f t="shared" si="7"/>
        <v/>
      </c>
      <c r="D101" s="144"/>
      <c r="E101" s="144"/>
      <c r="F101" s="127"/>
      <c r="G101" s="126"/>
      <c r="H101" s="126"/>
      <c r="I101" s="126"/>
      <c r="J101" s="129"/>
      <c r="K101" s="126"/>
      <c r="L101" s="246">
        <f t="shared" si="8"/>
        <v>0</v>
      </c>
    </row>
    <row r="102" spans="1:12" x14ac:dyDescent="0.45">
      <c r="A102" s="123"/>
      <c r="B102" s="262">
        <v>82</v>
      </c>
      <c r="C102" s="263" t="str">
        <f t="shared" si="7"/>
        <v/>
      </c>
      <c r="D102" s="144"/>
      <c r="E102" s="144"/>
      <c r="F102" s="127"/>
      <c r="G102" s="126"/>
      <c r="H102" s="126"/>
      <c r="I102" s="126"/>
      <c r="J102" s="129"/>
      <c r="K102" s="126"/>
      <c r="L102" s="246">
        <f t="shared" si="8"/>
        <v>0</v>
      </c>
    </row>
    <row r="103" spans="1:12" x14ac:dyDescent="0.45">
      <c r="A103" s="123"/>
      <c r="B103" s="262">
        <v>83</v>
      </c>
      <c r="C103" s="263" t="str">
        <f t="shared" si="7"/>
        <v/>
      </c>
      <c r="D103" s="144"/>
      <c r="E103" s="144"/>
      <c r="F103" s="127"/>
      <c r="G103" s="126"/>
      <c r="H103" s="126"/>
      <c r="I103" s="126"/>
      <c r="J103" s="129"/>
      <c r="K103" s="126"/>
      <c r="L103" s="246">
        <f t="shared" si="8"/>
        <v>0</v>
      </c>
    </row>
    <row r="104" spans="1:12" x14ac:dyDescent="0.45">
      <c r="A104" s="123"/>
      <c r="B104" s="262">
        <v>84</v>
      </c>
      <c r="C104" s="263" t="str">
        <f t="shared" si="7"/>
        <v/>
      </c>
      <c r="D104" s="144"/>
      <c r="E104" s="144"/>
      <c r="F104" s="127"/>
      <c r="G104" s="126"/>
      <c r="H104" s="126"/>
      <c r="I104" s="126"/>
      <c r="J104" s="129"/>
      <c r="K104" s="126"/>
      <c r="L104" s="246">
        <f t="shared" si="8"/>
        <v>0</v>
      </c>
    </row>
    <row r="105" spans="1:12" x14ac:dyDescent="0.45">
      <c r="A105" s="123"/>
      <c r="B105" s="262">
        <v>85</v>
      </c>
      <c r="C105" s="263" t="str">
        <f t="shared" si="7"/>
        <v/>
      </c>
      <c r="D105" s="144"/>
      <c r="E105" s="144"/>
      <c r="F105" s="127"/>
      <c r="G105" s="126"/>
      <c r="H105" s="126"/>
      <c r="I105" s="126"/>
      <c r="J105" s="129"/>
      <c r="K105" s="126"/>
      <c r="L105" s="246">
        <f t="shared" si="8"/>
        <v>0</v>
      </c>
    </row>
    <row r="106" spans="1:12" x14ac:dyDescent="0.45">
      <c r="A106" s="123"/>
      <c r="B106" s="262">
        <v>86</v>
      </c>
      <c r="C106" s="263" t="str">
        <f t="shared" si="7"/>
        <v/>
      </c>
      <c r="D106" s="144"/>
      <c r="E106" s="144"/>
      <c r="F106" s="127"/>
      <c r="G106" s="126"/>
      <c r="H106" s="126"/>
      <c r="I106" s="126"/>
      <c r="J106" s="129"/>
      <c r="K106" s="126"/>
      <c r="L106" s="246">
        <f t="shared" si="8"/>
        <v>0</v>
      </c>
    </row>
    <row r="107" spans="1:12" x14ac:dyDescent="0.45">
      <c r="A107" s="123"/>
      <c r="B107" s="262">
        <v>87</v>
      </c>
      <c r="C107" s="263" t="str">
        <f t="shared" si="7"/>
        <v/>
      </c>
      <c r="D107" s="144"/>
      <c r="E107" s="144"/>
      <c r="F107" s="127"/>
      <c r="G107" s="126"/>
      <c r="H107" s="126"/>
      <c r="I107" s="126"/>
      <c r="J107" s="129"/>
      <c r="K107" s="126"/>
      <c r="L107" s="246">
        <f t="shared" si="8"/>
        <v>0</v>
      </c>
    </row>
    <row r="108" spans="1:12" x14ac:dyDescent="0.45">
      <c r="A108" s="123"/>
      <c r="B108" s="262">
        <v>88</v>
      </c>
      <c r="C108" s="263" t="str">
        <f t="shared" si="7"/>
        <v/>
      </c>
      <c r="D108" s="144"/>
      <c r="E108" s="144"/>
      <c r="F108" s="127"/>
      <c r="G108" s="126"/>
      <c r="H108" s="126"/>
      <c r="I108" s="126"/>
      <c r="J108" s="129"/>
      <c r="K108" s="126"/>
      <c r="L108" s="246">
        <f t="shared" si="8"/>
        <v>0</v>
      </c>
    </row>
    <row r="109" spans="1:12" x14ac:dyDescent="0.45">
      <c r="A109" s="123"/>
      <c r="B109" s="262">
        <v>89</v>
      </c>
      <c r="C109" s="263" t="str">
        <f t="shared" si="7"/>
        <v/>
      </c>
      <c r="D109" s="144"/>
      <c r="E109" s="144"/>
      <c r="F109" s="127"/>
      <c r="G109" s="126"/>
      <c r="H109" s="126"/>
      <c r="I109" s="126"/>
      <c r="J109" s="129"/>
      <c r="K109" s="126"/>
      <c r="L109" s="246">
        <f t="shared" si="8"/>
        <v>0</v>
      </c>
    </row>
    <row r="110" spans="1:12" x14ac:dyDescent="0.45">
      <c r="A110" s="123"/>
      <c r="B110" s="262">
        <v>90</v>
      </c>
      <c r="C110" s="263" t="str">
        <f t="shared" si="7"/>
        <v/>
      </c>
      <c r="D110" s="144"/>
      <c r="E110" s="144"/>
      <c r="F110" s="127"/>
      <c r="G110" s="126"/>
      <c r="H110" s="126"/>
      <c r="I110" s="126"/>
      <c r="J110" s="129"/>
      <c r="K110" s="126"/>
      <c r="L110" s="246">
        <f t="shared" si="8"/>
        <v>0</v>
      </c>
    </row>
    <row r="111" spans="1:12" x14ac:dyDescent="0.45">
      <c r="A111" s="123"/>
      <c r="B111" s="262">
        <v>91</v>
      </c>
      <c r="C111" s="263" t="str">
        <f t="shared" si="7"/>
        <v/>
      </c>
      <c r="D111" s="144"/>
      <c r="E111" s="144"/>
      <c r="F111" s="127"/>
      <c r="G111" s="126"/>
      <c r="H111" s="126"/>
      <c r="I111" s="126"/>
      <c r="J111" s="129"/>
      <c r="K111" s="126"/>
      <c r="L111" s="246">
        <f>SUM(G111:K111)</f>
        <v>0</v>
      </c>
    </row>
    <row r="112" spans="1:12" x14ac:dyDescent="0.45">
      <c r="A112" s="123"/>
      <c r="B112" s="262">
        <v>92</v>
      </c>
      <c r="C112" s="263" t="str">
        <f t="shared" si="7"/>
        <v/>
      </c>
      <c r="D112" s="144"/>
      <c r="E112" s="144"/>
      <c r="F112" s="127"/>
      <c r="G112" s="126"/>
      <c r="H112" s="126"/>
      <c r="I112" s="126"/>
      <c r="J112" s="129"/>
      <c r="K112" s="126"/>
      <c r="L112" s="246">
        <f t="shared" ref="L112:L120" si="9">SUM(G112:K112)</f>
        <v>0</v>
      </c>
    </row>
    <row r="113" spans="1:12" x14ac:dyDescent="0.45">
      <c r="A113" s="123"/>
      <c r="B113" s="262">
        <v>93</v>
      </c>
      <c r="C113" s="263" t="str">
        <f t="shared" si="7"/>
        <v/>
      </c>
      <c r="D113" s="144"/>
      <c r="E113" s="144"/>
      <c r="F113" s="127"/>
      <c r="G113" s="126"/>
      <c r="H113" s="126"/>
      <c r="I113" s="126"/>
      <c r="J113" s="129"/>
      <c r="K113" s="126"/>
      <c r="L113" s="246">
        <f t="shared" si="9"/>
        <v>0</v>
      </c>
    </row>
    <row r="114" spans="1:12" x14ac:dyDescent="0.45">
      <c r="A114" s="123"/>
      <c r="B114" s="262">
        <v>94</v>
      </c>
      <c r="C114" s="263" t="str">
        <f t="shared" si="7"/>
        <v/>
      </c>
      <c r="D114" s="144"/>
      <c r="E114" s="144"/>
      <c r="F114" s="127"/>
      <c r="G114" s="126"/>
      <c r="H114" s="126"/>
      <c r="I114" s="126"/>
      <c r="J114" s="129"/>
      <c r="K114" s="126"/>
      <c r="L114" s="246">
        <f t="shared" si="9"/>
        <v>0</v>
      </c>
    </row>
    <row r="115" spans="1:12" x14ac:dyDescent="0.45">
      <c r="A115" s="123"/>
      <c r="B115" s="262">
        <v>95</v>
      </c>
      <c r="C115" s="263" t="str">
        <f t="shared" si="7"/>
        <v/>
      </c>
      <c r="D115" s="144"/>
      <c r="E115" s="144"/>
      <c r="F115" s="127"/>
      <c r="G115" s="126"/>
      <c r="H115" s="126"/>
      <c r="I115" s="126"/>
      <c r="J115" s="129"/>
      <c r="K115" s="126"/>
      <c r="L115" s="246">
        <f t="shared" si="9"/>
        <v>0</v>
      </c>
    </row>
    <row r="116" spans="1:12" x14ac:dyDescent="0.45">
      <c r="A116" s="123"/>
      <c r="B116" s="262">
        <v>96</v>
      </c>
      <c r="C116" s="263" t="str">
        <f t="shared" si="7"/>
        <v/>
      </c>
      <c r="D116" s="144"/>
      <c r="E116" s="144"/>
      <c r="F116" s="127"/>
      <c r="G116" s="126"/>
      <c r="H116" s="126"/>
      <c r="I116" s="126"/>
      <c r="J116" s="129"/>
      <c r="K116" s="126"/>
      <c r="L116" s="246">
        <f t="shared" si="9"/>
        <v>0</v>
      </c>
    </row>
    <row r="117" spans="1:12" x14ac:dyDescent="0.45">
      <c r="A117" s="123"/>
      <c r="B117" s="262">
        <v>97</v>
      </c>
      <c r="C117" s="263" t="str">
        <f t="shared" si="7"/>
        <v/>
      </c>
      <c r="D117" s="144"/>
      <c r="E117" s="144"/>
      <c r="F117" s="127"/>
      <c r="G117" s="126"/>
      <c r="H117" s="126"/>
      <c r="I117" s="126"/>
      <c r="J117" s="129"/>
      <c r="K117" s="126"/>
      <c r="L117" s="246">
        <f t="shared" si="9"/>
        <v>0</v>
      </c>
    </row>
    <row r="118" spans="1:12" x14ac:dyDescent="0.45">
      <c r="A118" s="123"/>
      <c r="B118" s="262">
        <v>98</v>
      </c>
      <c r="C118" s="263" t="str">
        <f t="shared" si="7"/>
        <v/>
      </c>
      <c r="D118" s="144"/>
      <c r="E118" s="144"/>
      <c r="F118" s="127"/>
      <c r="G118" s="126"/>
      <c r="H118" s="126"/>
      <c r="I118" s="126"/>
      <c r="J118" s="129"/>
      <c r="K118" s="126"/>
      <c r="L118" s="246">
        <f t="shared" si="9"/>
        <v>0</v>
      </c>
    </row>
    <row r="119" spans="1:12" x14ac:dyDescent="0.45">
      <c r="A119" s="123"/>
      <c r="B119" s="262">
        <v>99</v>
      </c>
      <c r="C119" s="263" t="str">
        <f t="shared" si="7"/>
        <v/>
      </c>
      <c r="D119" s="144"/>
      <c r="E119" s="144"/>
      <c r="F119" s="127"/>
      <c r="G119" s="126"/>
      <c r="H119" s="126"/>
      <c r="I119" s="126"/>
      <c r="J119" s="129"/>
      <c r="K119" s="126"/>
      <c r="L119" s="246">
        <f t="shared" si="9"/>
        <v>0</v>
      </c>
    </row>
    <row r="120" spans="1:12" x14ac:dyDescent="0.45">
      <c r="A120" s="123"/>
      <c r="B120" s="262">
        <v>100</v>
      </c>
      <c r="C120" s="263" t="str">
        <f t="shared" si="7"/>
        <v/>
      </c>
      <c r="D120" s="144"/>
      <c r="E120" s="144"/>
      <c r="F120" s="127"/>
      <c r="G120" s="126"/>
      <c r="H120" s="126"/>
      <c r="I120" s="126"/>
      <c r="J120" s="129"/>
      <c r="K120" s="126"/>
      <c r="L120" s="246">
        <f t="shared" si="9"/>
        <v>0</v>
      </c>
    </row>
    <row r="121" spans="1:12" x14ac:dyDescent="0.45">
      <c r="A121" s="123"/>
      <c r="B121" s="262">
        <v>101</v>
      </c>
      <c r="C121" s="263" t="str">
        <f t="shared" si="7"/>
        <v/>
      </c>
      <c r="D121" s="144"/>
      <c r="E121" s="144"/>
      <c r="F121" s="127"/>
      <c r="G121" s="126"/>
      <c r="H121" s="126"/>
      <c r="I121" s="126"/>
      <c r="J121" s="129"/>
      <c r="K121" s="126"/>
      <c r="L121" s="246">
        <f>SUM(G121:K121)</f>
        <v>0</v>
      </c>
    </row>
    <row r="122" spans="1:12" x14ac:dyDescent="0.45">
      <c r="A122" s="123"/>
      <c r="B122" s="262">
        <v>102</v>
      </c>
      <c r="C122" s="263" t="str">
        <f t="shared" si="7"/>
        <v/>
      </c>
      <c r="D122" s="144"/>
      <c r="E122" s="144"/>
      <c r="F122" s="127"/>
      <c r="G122" s="126"/>
      <c r="H122" s="126"/>
      <c r="I122" s="126"/>
      <c r="J122" s="129"/>
      <c r="K122" s="126"/>
      <c r="L122" s="246">
        <f t="shared" ref="L122:L127" si="10">SUM(G122:K122)</f>
        <v>0</v>
      </c>
    </row>
    <row r="123" spans="1:12" x14ac:dyDescent="0.45">
      <c r="A123" s="123"/>
      <c r="B123" s="262">
        <v>103</v>
      </c>
      <c r="C123" s="263" t="str">
        <f t="shared" si="7"/>
        <v/>
      </c>
      <c r="D123" s="144"/>
      <c r="E123" s="144"/>
      <c r="F123" s="127"/>
      <c r="G123" s="126"/>
      <c r="H123" s="126"/>
      <c r="I123" s="126"/>
      <c r="J123" s="129"/>
      <c r="K123" s="126"/>
      <c r="L123" s="246">
        <f t="shared" si="10"/>
        <v>0</v>
      </c>
    </row>
    <row r="124" spans="1:12" x14ac:dyDescent="0.45">
      <c r="A124" s="123"/>
      <c r="B124" s="262">
        <v>104</v>
      </c>
      <c r="C124" s="263" t="str">
        <f t="shared" si="7"/>
        <v/>
      </c>
      <c r="D124" s="144"/>
      <c r="E124" s="144"/>
      <c r="F124" s="127"/>
      <c r="G124" s="126"/>
      <c r="H124" s="126"/>
      <c r="I124" s="126"/>
      <c r="J124" s="129"/>
      <c r="K124" s="126"/>
      <c r="L124" s="246">
        <f>SUM(G124:K124)</f>
        <v>0</v>
      </c>
    </row>
    <row r="125" spans="1:12" x14ac:dyDescent="0.45">
      <c r="A125" s="123"/>
      <c r="B125" s="262">
        <v>105</v>
      </c>
      <c r="C125" s="263" t="str">
        <f t="shared" si="7"/>
        <v/>
      </c>
      <c r="D125" s="144"/>
      <c r="E125" s="144"/>
      <c r="F125" s="127"/>
      <c r="G125" s="126"/>
      <c r="H125" s="126"/>
      <c r="I125" s="126"/>
      <c r="J125" s="129"/>
      <c r="K125" s="126"/>
      <c r="L125" s="246">
        <f t="shared" si="10"/>
        <v>0</v>
      </c>
    </row>
    <row r="126" spans="1:12" x14ac:dyDescent="0.45">
      <c r="A126" s="123"/>
      <c r="B126" s="262">
        <v>106</v>
      </c>
      <c r="C126" s="263" t="str">
        <f t="shared" si="7"/>
        <v/>
      </c>
      <c r="D126" s="144"/>
      <c r="E126" s="144"/>
      <c r="F126" s="127"/>
      <c r="G126" s="126"/>
      <c r="H126" s="126"/>
      <c r="I126" s="126"/>
      <c r="J126" s="129"/>
      <c r="K126" s="126"/>
      <c r="L126" s="246">
        <f t="shared" si="10"/>
        <v>0</v>
      </c>
    </row>
    <row r="127" spans="1:12" x14ac:dyDescent="0.45">
      <c r="A127" s="123"/>
      <c r="B127" s="262">
        <v>107</v>
      </c>
      <c r="C127" s="263" t="str">
        <f t="shared" si="7"/>
        <v/>
      </c>
      <c r="D127" s="144"/>
      <c r="E127" s="144"/>
      <c r="F127" s="127"/>
      <c r="G127" s="126"/>
      <c r="H127" s="126"/>
      <c r="I127" s="126"/>
      <c r="J127" s="129"/>
      <c r="K127" s="126"/>
      <c r="L127" s="246">
        <f t="shared" si="10"/>
        <v>0</v>
      </c>
    </row>
    <row r="128" spans="1:12" x14ac:dyDescent="0.45">
      <c r="A128" s="123"/>
      <c r="B128" s="262">
        <v>108</v>
      </c>
      <c r="C128" s="263" t="str">
        <f t="shared" si="7"/>
        <v/>
      </c>
      <c r="D128" s="144"/>
      <c r="E128" s="144"/>
      <c r="F128" s="127"/>
      <c r="G128" s="126"/>
      <c r="H128" s="126"/>
      <c r="I128" s="126"/>
      <c r="J128" s="129"/>
      <c r="K128" s="126"/>
      <c r="L128" s="246">
        <f>SUM(G128:K128)</f>
        <v>0</v>
      </c>
    </row>
    <row r="129" spans="1:12" x14ac:dyDescent="0.45">
      <c r="A129" s="123"/>
      <c r="B129" s="262">
        <v>109</v>
      </c>
      <c r="C129" s="263" t="str">
        <f t="shared" si="7"/>
        <v/>
      </c>
      <c r="D129" s="144"/>
      <c r="E129" s="144"/>
      <c r="F129" s="127"/>
      <c r="G129" s="126"/>
      <c r="H129" s="126"/>
      <c r="I129" s="126"/>
      <c r="J129" s="129"/>
      <c r="K129" s="126"/>
      <c r="L129" s="246">
        <f t="shared" ref="L129" si="11">SUM(G129:K129)</f>
        <v>0</v>
      </c>
    </row>
    <row r="130" spans="1:12" x14ac:dyDescent="0.45">
      <c r="A130" s="123"/>
      <c r="B130" s="262">
        <v>110</v>
      </c>
      <c r="C130" s="263" t="str">
        <f t="shared" si="7"/>
        <v/>
      </c>
      <c r="D130" s="144"/>
      <c r="E130" s="144"/>
      <c r="F130" s="127"/>
      <c r="G130" s="126"/>
      <c r="H130" s="126"/>
      <c r="I130" s="126"/>
      <c r="J130" s="129"/>
      <c r="K130" s="126"/>
      <c r="L130" s="246">
        <f>SUM(G130:K130)</f>
        <v>0</v>
      </c>
    </row>
    <row r="131" spans="1:12" x14ac:dyDescent="0.45">
      <c r="A131" s="123"/>
      <c r="B131" s="262">
        <v>111</v>
      </c>
      <c r="C131" s="263" t="str">
        <f t="shared" si="7"/>
        <v/>
      </c>
      <c r="D131" s="144"/>
      <c r="E131" s="144"/>
      <c r="F131" s="127"/>
      <c r="G131" s="126"/>
      <c r="H131" s="126"/>
      <c r="I131" s="126"/>
      <c r="J131" s="129"/>
      <c r="K131" s="126"/>
      <c r="L131" s="246">
        <f t="shared" ref="L131:L133" si="12">SUM(G131:K131)</f>
        <v>0</v>
      </c>
    </row>
    <row r="132" spans="1:12" x14ac:dyDescent="0.45">
      <c r="A132" s="123"/>
      <c r="B132" s="262">
        <v>112</v>
      </c>
      <c r="C132" s="263" t="str">
        <f t="shared" si="7"/>
        <v/>
      </c>
      <c r="D132" s="144"/>
      <c r="E132" s="144"/>
      <c r="F132" s="127"/>
      <c r="G132" s="126"/>
      <c r="H132" s="126"/>
      <c r="I132" s="126"/>
      <c r="J132" s="129"/>
      <c r="K132" s="126"/>
      <c r="L132" s="246">
        <f t="shared" si="12"/>
        <v>0</v>
      </c>
    </row>
    <row r="133" spans="1:12" x14ac:dyDescent="0.45">
      <c r="A133" s="123"/>
      <c r="B133" s="262">
        <v>113</v>
      </c>
      <c r="C133" s="263" t="str">
        <f t="shared" si="7"/>
        <v/>
      </c>
      <c r="D133" s="396"/>
      <c r="E133" s="396"/>
      <c r="F133" s="397"/>
      <c r="G133" s="398"/>
      <c r="H133" s="398"/>
      <c r="I133" s="398"/>
      <c r="J133" s="399"/>
      <c r="K133" s="398"/>
      <c r="L133" s="246">
        <f t="shared" si="12"/>
        <v>0</v>
      </c>
    </row>
    <row r="134" spans="1:12" hidden="1" x14ac:dyDescent="0.45">
      <c r="A134" s="123"/>
      <c r="B134" s="123"/>
      <c r="C134" s="123"/>
      <c r="D134" s="123"/>
      <c r="E134" s="123"/>
      <c r="F134" s="123"/>
      <c r="G134" s="123"/>
      <c r="H134" s="123"/>
      <c r="I134" s="123"/>
      <c r="J134" s="123"/>
      <c r="K134" s="123"/>
      <c r="L134" s="123"/>
    </row>
    <row r="135" spans="1:12" hidden="1" x14ac:dyDescent="0.45"/>
    <row r="136" spans="1:12" hidden="1" x14ac:dyDescent="0.45"/>
    <row r="137" spans="1:12" hidden="1" x14ac:dyDescent="0.45"/>
    <row r="138" spans="1:12" hidden="1" x14ac:dyDescent="0.45"/>
    <row r="139" spans="1:12" hidden="1" x14ac:dyDescent="0.45"/>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xWindow="2354" yWindow="744"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6"/>
  <sheetViews>
    <sheetView view="pageLayout" zoomScaleNormal="100" workbookViewId="0">
      <selection activeCell="A3" sqref="A3"/>
    </sheetView>
  </sheetViews>
  <sheetFormatPr defaultColWidth="0" defaultRowHeight="14.25" zeroHeight="1" x14ac:dyDescent="0.45"/>
  <cols>
    <col min="1" max="1" width="128.19921875" style="166" customWidth="1"/>
    <col min="2" max="16384" width="9.19921875" style="166" hidden="1"/>
  </cols>
  <sheetData>
    <row r="1" spans="1:1" x14ac:dyDescent="0.45">
      <c r="A1" s="383" t="s">
        <v>773</v>
      </c>
    </row>
    <row r="2" spans="1:1" ht="15.4" x14ac:dyDescent="0.45">
      <c r="A2" s="385" t="s">
        <v>313</v>
      </c>
    </row>
    <row r="3" spans="1:1" ht="15.4" x14ac:dyDescent="0.45">
      <c r="A3" s="385" t="s">
        <v>312</v>
      </c>
    </row>
    <row r="4" spans="1:1" ht="15.4" x14ac:dyDescent="0.45">
      <c r="A4" s="385" t="s">
        <v>433</v>
      </c>
    </row>
    <row r="5" spans="1:1" ht="15.4" x14ac:dyDescent="0.45">
      <c r="A5" s="385" t="s">
        <v>432</v>
      </c>
    </row>
    <row r="6" spans="1:1" ht="15.4" x14ac:dyDescent="0.45">
      <c r="A6" s="385" t="s">
        <v>431</v>
      </c>
    </row>
    <row r="7" spans="1:1" ht="15.4" x14ac:dyDescent="0.45">
      <c r="A7" s="385" t="s">
        <v>727</v>
      </c>
    </row>
    <row r="8" spans="1:1" ht="45.4" x14ac:dyDescent="0.45">
      <c r="A8" s="385" t="s">
        <v>430</v>
      </c>
    </row>
    <row r="9" spans="1:1" ht="15.4" x14ac:dyDescent="0.45">
      <c r="A9" s="385" t="s">
        <v>429</v>
      </c>
    </row>
    <row r="10" spans="1:1" ht="15.4" x14ac:dyDescent="0.45">
      <c r="A10" s="385" t="s">
        <v>428</v>
      </c>
    </row>
    <row r="11" spans="1:1" ht="15.4" x14ac:dyDescent="0.45">
      <c r="A11" s="385" t="s">
        <v>427</v>
      </c>
    </row>
    <row r="12" spans="1:1" ht="15.4" x14ac:dyDescent="0.45">
      <c r="A12" s="385" t="s">
        <v>426</v>
      </c>
    </row>
    <row r="13" spans="1:1" ht="15.4" x14ac:dyDescent="0.45">
      <c r="A13" s="385" t="s">
        <v>757</v>
      </c>
    </row>
    <row r="14" spans="1:1" ht="15.4" x14ac:dyDescent="0.45">
      <c r="A14" s="385" t="s">
        <v>425</v>
      </c>
    </row>
    <row r="15" spans="1:1" ht="15.4" x14ac:dyDescent="0.45">
      <c r="A15" s="385" t="s">
        <v>424</v>
      </c>
    </row>
    <row r="16" spans="1:1" ht="120.4" x14ac:dyDescent="0.45">
      <c r="A16" s="385" t="s">
        <v>423</v>
      </c>
    </row>
    <row r="17" spans="1:1" ht="15.4" x14ac:dyDescent="0.45">
      <c r="A17" s="385" t="s">
        <v>326</v>
      </c>
    </row>
    <row r="18" spans="1:1" ht="15.4" x14ac:dyDescent="0.45">
      <c r="A18" s="385" t="s">
        <v>434</v>
      </c>
    </row>
    <row r="19" spans="1:1" ht="15.4" x14ac:dyDescent="0.45">
      <c r="A19" s="385" t="s">
        <v>435</v>
      </c>
    </row>
    <row r="20" spans="1:1" ht="15.4" x14ac:dyDescent="0.45">
      <c r="A20" s="385" t="s">
        <v>436</v>
      </c>
    </row>
    <row r="21" spans="1:1" ht="15.4" x14ac:dyDescent="0.45">
      <c r="A21" s="385" t="s">
        <v>494</v>
      </c>
    </row>
    <row r="22" spans="1:1" ht="30.4" x14ac:dyDescent="0.45">
      <c r="A22" s="385" t="s">
        <v>422</v>
      </c>
    </row>
    <row r="23" spans="1:1" ht="15.4" x14ac:dyDescent="0.45">
      <c r="A23" s="385" t="s">
        <v>452</v>
      </c>
    </row>
    <row r="24" spans="1:1" ht="15.4" x14ac:dyDescent="0.45">
      <c r="A24" s="385" t="s">
        <v>453</v>
      </c>
    </row>
    <row r="25" spans="1:1" ht="15.4" x14ac:dyDescent="0.45">
      <c r="A25" s="385" t="s">
        <v>454</v>
      </c>
    </row>
    <row r="26" spans="1:1" ht="15.4" x14ac:dyDescent="0.45">
      <c r="A26" s="385" t="s">
        <v>455</v>
      </c>
    </row>
    <row r="27" spans="1:1" ht="15.4" x14ac:dyDescent="0.45">
      <c r="A27" s="385" t="s">
        <v>456</v>
      </c>
    </row>
    <row r="28" spans="1:1" ht="45.4" x14ac:dyDescent="0.45">
      <c r="A28" s="385" t="s">
        <v>437</v>
      </c>
    </row>
    <row r="29" spans="1:1" ht="15.4" x14ac:dyDescent="0.45">
      <c r="A29" s="385" t="s">
        <v>331</v>
      </c>
    </row>
    <row r="30" spans="1:1" ht="15.4" x14ac:dyDescent="0.45">
      <c r="A30" s="385" t="s">
        <v>421</v>
      </c>
    </row>
    <row r="31" spans="1:1" ht="15.4" x14ac:dyDescent="0.45">
      <c r="A31" s="385" t="s">
        <v>420</v>
      </c>
    </row>
    <row r="32" spans="1:1" ht="15.4" x14ac:dyDescent="0.45">
      <c r="A32" s="385" t="s">
        <v>419</v>
      </c>
    </row>
    <row r="33" spans="1:1" ht="15.4" x14ac:dyDescent="0.45">
      <c r="A33" s="385" t="s">
        <v>418</v>
      </c>
    </row>
    <row r="34" spans="1:1" ht="90.4" x14ac:dyDescent="0.45">
      <c r="A34" s="385" t="s">
        <v>417</v>
      </c>
    </row>
    <row r="35" spans="1:1" ht="15.4" x14ac:dyDescent="0.45">
      <c r="A35" s="385" t="s">
        <v>334</v>
      </c>
    </row>
    <row r="36" spans="1:1" ht="15.4" x14ac:dyDescent="0.45">
      <c r="A36" s="385" t="s">
        <v>416</v>
      </c>
    </row>
    <row r="37" spans="1:1" ht="15.4" x14ac:dyDescent="0.45">
      <c r="A37" s="385" t="s">
        <v>415</v>
      </c>
    </row>
    <row r="38" spans="1:1" ht="15.4" x14ac:dyDescent="0.45">
      <c r="A38" s="385" t="s">
        <v>414</v>
      </c>
    </row>
    <row r="39" spans="1:1" ht="15.4" x14ac:dyDescent="0.45">
      <c r="A39" s="385" t="s">
        <v>413</v>
      </c>
    </row>
    <row r="40" spans="1:1" ht="30.4" x14ac:dyDescent="0.45">
      <c r="A40" s="385" t="s">
        <v>412</v>
      </c>
    </row>
    <row r="41" spans="1:1" ht="15.4" x14ac:dyDescent="0.45">
      <c r="A41" s="385" t="s">
        <v>336</v>
      </c>
    </row>
    <row r="42" spans="1:1" ht="15.4" x14ac:dyDescent="0.45">
      <c r="A42" s="385" t="s">
        <v>411</v>
      </c>
    </row>
    <row r="43" spans="1:1" ht="15.4" x14ac:dyDescent="0.45">
      <c r="A43" s="385" t="s">
        <v>410</v>
      </c>
    </row>
    <row r="44" spans="1:1" ht="15.4" x14ac:dyDescent="0.45">
      <c r="A44" s="385" t="s">
        <v>409</v>
      </c>
    </row>
    <row r="45" spans="1:1" ht="15.4" x14ac:dyDescent="0.45">
      <c r="A45" s="385" t="s">
        <v>408</v>
      </c>
    </row>
    <row r="46" spans="1:1" ht="30.4" x14ac:dyDescent="0.45">
      <c r="A46" s="385" t="s">
        <v>407</v>
      </c>
    </row>
    <row r="47" spans="1:1" ht="15.4" x14ac:dyDescent="0.45">
      <c r="A47" s="385" t="s">
        <v>406</v>
      </c>
    </row>
    <row r="48" spans="1:1" ht="15.4" x14ac:dyDescent="0.45">
      <c r="A48" s="385" t="s">
        <v>405</v>
      </c>
    </row>
    <row r="49" spans="1:1" ht="15.4" x14ac:dyDescent="0.45">
      <c r="A49" s="385" t="s">
        <v>404</v>
      </c>
    </row>
    <row r="50" spans="1:1" ht="15.4" x14ac:dyDescent="0.45">
      <c r="A50" s="385" t="s">
        <v>403</v>
      </c>
    </row>
    <row r="51" spans="1:1" ht="15.4" x14ac:dyDescent="0.45">
      <c r="A51" s="385" t="s">
        <v>402</v>
      </c>
    </row>
    <row r="52" spans="1:1" ht="30.4" x14ac:dyDescent="0.45">
      <c r="A52" s="385" t="s">
        <v>401</v>
      </c>
    </row>
    <row r="53" spans="1:1" ht="15.4" x14ac:dyDescent="0.45">
      <c r="A53" s="385" t="s">
        <v>400</v>
      </c>
    </row>
    <row r="54" spans="1:1" ht="15.4" x14ac:dyDescent="0.45">
      <c r="A54" s="385" t="s">
        <v>399</v>
      </c>
    </row>
    <row r="55" spans="1:1" ht="15.4" x14ac:dyDescent="0.45">
      <c r="A55" s="385" t="s">
        <v>398</v>
      </c>
    </row>
    <row r="56" spans="1:1" ht="15.4" x14ac:dyDescent="0.45">
      <c r="A56" s="385" t="s">
        <v>397</v>
      </c>
    </row>
    <row r="57" spans="1:1" ht="15.4" x14ac:dyDescent="0.45">
      <c r="A57" s="385" t="s">
        <v>396</v>
      </c>
    </row>
    <row r="58" spans="1:1" ht="30.4" x14ac:dyDescent="0.45">
      <c r="A58" s="385" t="s">
        <v>395</v>
      </c>
    </row>
    <row r="59" spans="1:1" ht="15.4" x14ac:dyDescent="0.45">
      <c r="A59" s="385" t="s">
        <v>394</v>
      </c>
    </row>
    <row r="60" spans="1:1" ht="15.4" x14ac:dyDescent="0.45">
      <c r="A60" s="385" t="s">
        <v>393</v>
      </c>
    </row>
    <row r="61" spans="1:1" ht="15.4" x14ac:dyDescent="0.45">
      <c r="A61" s="385" t="s">
        <v>392</v>
      </c>
    </row>
    <row r="62" spans="1:1" ht="15.4" x14ac:dyDescent="0.45">
      <c r="A62" s="385" t="s">
        <v>391</v>
      </c>
    </row>
    <row r="63" spans="1:1" ht="15.4" x14ac:dyDescent="0.45">
      <c r="A63" s="385" t="s">
        <v>390</v>
      </c>
    </row>
    <row r="64" spans="1:1" ht="15.4" x14ac:dyDescent="0.45">
      <c r="A64" s="385" t="s">
        <v>710</v>
      </c>
    </row>
    <row r="65" spans="1:1" ht="15.4" x14ac:dyDescent="0.45">
      <c r="A65" s="385" t="s">
        <v>711</v>
      </c>
    </row>
    <row r="66" spans="1:1" ht="15.4" x14ac:dyDescent="0.45">
      <c r="A66" s="385" t="s">
        <v>712</v>
      </c>
    </row>
    <row r="67" spans="1:1" ht="15.4" x14ac:dyDescent="0.45">
      <c r="A67" s="385" t="s">
        <v>713</v>
      </c>
    </row>
    <row r="68" spans="1:1" ht="15.4" x14ac:dyDescent="0.45">
      <c r="A68" s="385" t="s">
        <v>714</v>
      </c>
    </row>
    <row r="69" spans="1:1" ht="15.4" x14ac:dyDescent="0.45">
      <c r="A69" s="385" t="s">
        <v>715</v>
      </c>
    </row>
    <row r="70" spans="1:1" ht="15.4" x14ac:dyDescent="0.45">
      <c r="A70" s="385" t="s">
        <v>389</v>
      </c>
    </row>
    <row r="71" spans="1:1" ht="15.4" x14ac:dyDescent="0.45">
      <c r="A71" s="385" t="s">
        <v>388</v>
      </c>
    </row>
    <row r="72" spans="1:1" ht="15.4" x14ac:dyDescent="0.45">
      <c r="A72" s="385" t="s">
        <v>387</v>
      </c>
    </row>
    <row r="73" spans="1:1" ht="15.4" x14ac:dyDescent="0.45">
      <c r="A73" s="385" t="s">
        <v>386</v>
      </c>
    </row>
    <row r="74" spans="1:1" ht="15.4" x14ac:dyDescent="0.45">
      <c r="A74" s="385" t="s">
        <v>385</v>
      </c>
    </row>
    <row r="75" spans="1:1" ht="15.4" x14ac:dyDescent="0.45">
      <c r="A75" s="385" t="s">
        <v>384</v>
      </c>
    </row>
    <row r="76" spans="1:1" ht="15.4" x14ac:dyDescent="0.45">
      <c r="A76" s="385" t="s">
        <v>696</v>
      </c>
    </row>
    <row r="77" spans="1:1" ht="15.4" x14ac:dyDescent="0.45">
      <c r="A77" s="385" t="s">
        <v>760</v>
      </c>
    </row>
    <row r="78" spans="1:1" ht="15.4" x14ac:dyDescent="0.45">
      <c r="A78" s="385" t="s">
        <v>759</v>
      </c>
    </row>
    <row r="79" spans="1:1" ht="15.4" x14ac:dyDescent="0.45">
      <c r="A79" s="385" t="s">
        <v>761</v>
      </c>
    </row>
    <row r="80" spans="1:1" ht="15.4" x14ac:dyDescent="0.45">
      <c r="A80" s="385" t="s">
        <v>762</v>
      </c>
    </row>
    <row r="81" spans="1:1" ht="15.4" x14ac:dyDescent="0.45">
      <c r="A81" s="385" t="s">
        <v>731</v>
      </c>
    </row>
    <row r="82" spans="1:1" ht="45.4" x14ac:dyDescent="0.45">
      <c r="A82" s="385" t="s">
        <v>716</v>
      </c>
    </row>
    <row r="83" spans="1:1" ht="82.5" customHeight="1" x14ac:dyDescent="0.45">
      <c r="A83" s="385" t="s">
        <v>717</v>
      </c>
    </row>
    <row r="84" spans="1:1" ht="75" x14ac:dyDescent="0.45">
      <c r="A84" s="401" t="s">
        <v>718</v>
      </c>
    </row>
    <row r="85" spans="1:1" ht="45.4" x14ac:dyDescent="0.45">
      <c r="A85" s="385" t="s">
        <v>724</v>
      </c>
    </row>
    <row r="86" spans="1:1" ht="30.4" x14ac:dyDescent="0.45">
      <c r="A86" s="385" t="s">
        <v>719</v>
      </c>
    </row>
    <row r="87" spans="1:1" ht="30.4" x14ac:dyDescent="0.45">
      <c r="A87" s="385" t="s">
        <v>720</v>
      </c>
    </row>
    <row r="88" spans="1:1" ht="30.4" x14ac:dyDescent="0.45">
      <c r="A88" s="385" t="s">
        <v>721</v>
      </c>
    </row>
    <row r="89" spans="1:1" ht="30.4" x14ac:dyDescent="0.45">
      <c r="A89" s="385" t="s">
        <v>722</v>
      </c>
    </row>
    <row r="90" spans="1:1" ht="30.4" x14ac:dyDescent="0.45">
      <c r="A90" s="385" t="s">
        <v>723</v>
      </c>
    </row>
    <row r="91" spans="1:1" ht="15.4" x14ac:dyDescent="0.45">
      <c r="A91" s="385" t="s">
        <v>732</v>
      </c>
    </row>
    <row r="92" spans="1:1" ht="15.4" hidden="1" x14ac:dyDescent="0.45">
      <c r="A92" s="165"/>
    </row>
    <row r="93" spans="1:1" hidden="1" x14ac:dyDescent="0.45"/>
    <row r="94" spans="1:1" hidden="1" x14ac:dyDescent="0.45"/>
    <row r="95" spans="1:1" hidden="1" x14ac:dyDescent="0.45"/>
    <row r="96" spans="1:1" hidden="1" x14ac:dyDescent="0.45"/>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9"/>
  <sheetViews>
    <sheetView showGridLines="0" topLeftCell="D46" zoomScale="54" zoomScaleNormal="54" zoomScaleSheetLayoutView="40" zoomScalePageLayoutView="80" workbookViewId="0">
      <selection activeCell="N30" sqref="N1:O1048576"/>
    </sheetView>
  </sheetViews>
  <sheetFormatPr defaultColWidth="0" defaultRowHeight="15.4" zeroHeight="1" x14ac:dyDescent="0.45"/>
  <cols>
    <col min="1" max="1" width="2.73046875" style="27" customWidth="1"/>
    <col min="2" max="2" width="6.73046875" style="27" customWidth="1"/>
    <col min="3" max="3" width="15.265625" style="37" customWidth="1"/>
    <col min="4" max="5" width="46.796875" style="402" customWidth="1"/>
    <col min="6" max="6" width="37" style="402" bestFit="1" customWidth="1"/>
    <col min="7" max="7" width="26" style="402" bestFit="1" customWidth="1"/>
    <col min="8" max="8" width="20.73046875" style="402" bestFit="1" customWidth="1"/>
    <col min="9" max="9" width="20" style="402" bestFit="1" customWidth="1"/>
    <col min="10" max="10" width="30.796875" style="402" customWidth="1"/>
    <col min="11" max="11" width="31.53125" style="27" bestFit="1" customWidth="1"/>
    <col min="12" max="12" width="27.46484375" style="27" bestFit="1" customWidth="1"/>
    <col min="13" max="13" width="23.19921875" style="27" customWidth="1"/>
    <col min="14" max="15" width="26.46484375" style="27" bestFit="1" customWidth="1"/>
    <col min="16" max="16" width="22.265625" style="27" customWidth="1"/>
    <col min="17" max="17" width="18.796875" style="27" bestFit="1" customWidth="1"/>
    <col min="18" max="18" width="15" style="176" hidden="1" customWidth="1"/>
    <col min="19" max="24" width="15" style="175" hidden="1" customWidth="1"/>
    <col min="25" max="40" width="9.19921875" style="175" hidden="1" customWidth="1"/>
    <col min="41" max="16384" width="9.19921875" style="27" hidden="1"/>
  </cols>
  <sheetData>
    <row r="1" spans="1:40" s="25" customFormat="1" ht="15" x14ac:dyDescent="0.4">
      <c r="A1" s="377" t="s">
        <v>775</v>
      </c>
      <c r="B1" s="378" t="s">
        <v>277</v>
      </c>
      <c r="C1" s="27"/>
      <c r="D1" s="27"/>
      <c r="E1" s="170"/>
      <c r="H1" s="27"/>
      <c r="I1" s="170"/>
      <c r="K1" s="27"/>
      <c r="L1" s="170"/>
      <c r="P1" s="27"/>
      <c r="Q1" s="380" t="s">
        <v>275</v>
      </c>
    </row>
    <row r="2" spans="1:40" s="25" customFormat="1" thickBot="1" x14ac:dyDescent="0.45">
      <c r="B2" s="379" t="s">
        <v>276</v>
      </c>
      <c r="C2" s="200"/>
      <c r="D2" s="200"/>
      <c r="E2" s="201"/>
      <c r="F2" s="200"/>
      <c r="G2" s="200"/>
      <c r="H2" s="200"/>
      <c r="I2" s="201"/>
      <c r="J2" s="200"/>
      <c r="K2" s="200"/>
      <c r="L2" s="201"/>
      <c r="M2" s="200"/>
      <c r="N2" s="200"/>
      <c r="O2" s="200"/>
      <c r="P2" s="200"/>
      <c r="Q2" s="201"/>
    </row>
    <row r="3" spans="1:40" x14ac:dyDescent="0.45">
      <c r="B3" s="175"/>
      <c r="C3" s="14"/>
      <c r="D3" s="14"/>
      <c r="E3" s="27"/>
      <c r="F3" s="27"/>
      <c r="G3" s="27"/>
      <c r="H3" s="27"/>
      <c r="I3" s="27"/>
      <c r="J3" s="27"/>
    </row>
    <row r="4" spans="1:40" s="122" customFormat="1" ht="15" x14ac:dyDescent="0.4">
      <c r="B4" s="381" t="s">
        <v>742</v>
      </c>
      <c r="R4" s="177"/>
    </row>
    <row r="5" spans="1:40" ht="17.649999999999999" x14ac:dyDescent="0.45">
      <c r="B5" s="403" t="str">
        <f>'1. Information'!B5</f>
        <v>Annual Mental Health Services Act (MHSA) Revenue and Expenditure Report</v>
      </c>
      <c r="C5" s="15"/>
      <c r="D5" s="15"/>
      <c r="E5" s="15"/>
      <c r="F5" s="15"/>
      <c r="G5" s="15"/>
      <c r="H5" s="15"/>
      <c r="I5" s="15"/>
      <c r="J5" s="15"/>
      <c r="K5" s="15"/>
      <c r="L5" s="16"/>
      <c r="M5" s="1"/>
      <c r="N5" s="1"/>
      <c r="O5" s="1"/>
      <c r="P5" s="1"/>
      <c r="Q5" s="1"/>
    </row>
    <row r="6" spans="1:40" ht="17.649999999999999" x14ac:dyDescent="0.45">
      <c r="B6" s="403" t="str">
        <f>'1. Information'!B6</f>
        <v>Fiscal Year: 2021-22</v>
      </c>
      <c r="C6" s="15"/>
      <c r="D6" s="15"/>
      <c r="E6" s="15"/>
      <c r="F6" s="15"/>
      <c r="G6" s="15"/>
      <c r="H6" s="15"/>
      <c r="I6" s="15"/>
      <c r="J6" s="15"/>
      <c r="K6" s="15"/>
      <c r="L6" s="16"/>
      <c r="M6" s="1"/>
      <c r="N6" s="1"/>
      <c r="O6" s="1"/>
      <c r="P6" s="1"/>
      <c r="Q6" s="1"/>
    </row>
    <row r="7" spans="1:40" ht="17.649999999999999" x14ac:dyDescent="0.45">
      <c r="B7" s="403" t="s">
        <v>287</v>
      </c>
      <c r="C7" s="15"/>
      <c r="D7" s="15"/>
      <c r="E7" s="15"/>
      <c r="F7" s="15"/>
      <c r="G7" s="15"/>
      <c r="H7" s="15"/>
      <c r="I7" s="15"/>
      <c r="J7" s="15"/>
      <c r="K7" s="15"/>
      <c r="L7" s="16"/>
      <c r="M7" s="1"/>
      <c r="N7" s="1"/>
      <c r="O7" s="1"/>
      <c r="P7" s="1"/>
      <c r="Q7" s="1"/>
    </row>
    <row r="8" spans="1:40" x14ac:dyDescent="0.45">
      <c r="B8" s="16"/>
      <c r="C8" s="16"/>
      <c r="D8" s="16"/>
      <c r="E8" s="16"/>
      <c r="F8" s="16"/>
      <c r="G8" s="16"/>
      <c r="H8" s="16"/>
      <c r="I8" s="16"/>
      <c r="J8" s="16"/>
      <c r="K8" s="16"/>
      <c r="L8" s="16"/>
      <c r="M8" s="1"/>
      <c r="N8" s="1"/>
      <c r="O8" s="1"/>
      <c r="P8" s="1"/>
      <c r="Q8" s="1"/>
    </row>
    <row r="9" spans="1:40" ht="15.75" customHeight="1" x14ac:dyDescent="0.45">
      <c r="B9" s="242" t="s">
        <v>0</v>
      </c>
      <c r="C9" s="243"/>
      <c r="D9" s="184" t="str">
        <f>IF(ISBLANK('1. Information'!D11),"",'1. Information'!D11)</f>
        <v>Alameda</v>
      </c>
      <c r="E9" s="27" t="str">
        <f>IF(ISBLANK('1. Information'!D11),"",'1. Information'!D11)</f>
        <v>Alameda</v>
      </c>
      <c r="F9" s="226" t="s">
        <v>1</v>
      </c>
      <c r="G9" s="264">
        <f>IF(ISBLANK('1. Information'!D9),"",'1. Information'!D9)</f>
        <v>44588</v>
      </c>
      <c r="H9" s="27"/>
      <c r="I9" s="27"/>
      <c r="J9" s="28"/>
      <c r="K9" s="28"/>
      <c r="L9" s="28"/>
      <c r="M9" s="28"/>
      <c r="N9" s="28"/>
      <c r="O9" s="28"/>
      <c r="P9" s="28"/>
      <c r="Q9" s="28"/>
    </row>
    <row r="10" spans="1:40" x14ac:dyDescent="0.45">
      <c r="C10" s="3"/>
      <c r="D10" s="3"/>
      <c r="E10" s="3"/>
      <c r="F10" s="3"/>
      <c r="G10" s="2"/>
      <c r="H10" s="8"/>
      <c r="I10" s="3"/>
      <c r="J10" s="29"/>
      <c r="K10" s="28"/>
      <c r="L10" s="175"/>
      <c r="M10" s="175"/>
      <c r="N10" s="175"/>
      <c r="O10" s="175"/>
      <c r="P10" s="175"/>
      <c r="Q10" s="175"/>
    </row>
    <row r="11" spans="1:40" ht="18" thickBot="1" x14ac:dyDescent="0.55000000000000004">
      <c r="B11" s="228" t="s">
        <v>214</v>
      </c>
      <c r="C11" s="265"/>
      <c r="D11" s="229"/>
      <c r="E11" s="229"/>
      <c r="F11" s="229"/>
      <c r="G11" s="231"/>
      <c r="H11" s="266"/>
      <c r="I11" s="229"/>
      <c r="J11" s="267"/>
      <c r="K11" s="268"/>
      <c r="L11" s="175"/>
      <c r="M11" s="175"/>
      <c r="N11" s="175"/>
      <c r="O11" s="175"/>
      <c r="P11" s="175"/>
      <c r="Q11" s="175"/>
    </row>
    <row r="12" spans="1:40" ht="15.75" thickTop="1" x14ac:dyDescent="0.45">
      <c r="C12" s="2"/>
      <c r="D12" s="3"/>
      <c r="E12" s="3"/>
      <c r="F12" s="3"/>
      <c r="G12" s="2"/>
      <c r="H12" s="8"/>
      <c r="I12" s="3"/>
      <c r="J12" s="29"/>
      <c r="K12" s="28"/>
      <c r="L12" s="28"/>
      <c r="M12" s="28"/>
      <c r="N12" s="28"/>
      <c r="O12" s="175"/>
      <c r="P12" s="175"/>
      <c r="Q12" s="175"/>
    </row>
    <row r="13" spans="1:40" x14ac:dyDescent="0.4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4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45">
      <c r="B15" s="218">
        <v>1</v>
      </c>
      <c r="C15" s="163" t="s">
        <v>2</v>
      </c>
      <c r="D15" s="242"/>
      <c r="E15" s="245"/>
      <c r="F15" s="136"/>
      <c r="G15" s="136"/>
      <c r="H15" s="136"/>
      <c r="I15" s="136"/>
      <c r="J15" s="136"/>
      <c r="K15" s="241">
        <f>SUM(F15:J15)</f>
        <v>0</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45">
      <c r="B16" s="218">
        <v>2</v>
      </c>
      <c r="C16" s="163" t="s">
        <v>119</v>
      </c>
      <c r="D16" s="242"/>
      <c r="E16" s="245"/>
      <c r="F16" s="136"/>
      <c r="G16" s="136"/>
      <c r="H16" s="136"/>
      <c r="I16" s="136"/>
      <c r="J16" s="136"/>
      <c r="K16" s="241">
        <f t="shared" ref="K16:K22" si="0">SUM(F16:J16)</f>
        <v>0</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45">
      <c r="B17" s="218">
        <v>3</v>
      </c>
      <c r="C17" s="163" t="s">
        <v>131</v>
      </c>
      <c r="D17" s="242"/>
      <c r="E17" s="245"/>
      <c r="F17" s="136">
        <v>1669492.8559679114</v>
      </c>
      <c r="G17" s="136">
        <v>244800.191421708</v>
      </c>
      <c r="H17" s="136"/>
      <c r="I17" s="136"/>
      <c r="J17" s="136">
        <v>139076.59469801901</v>
      </c>
      <c r="K17" s="241">
        <f t="shared" si="0"/>
        <v>2053369.6420876386</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45">
      <c r="B18" s="218">
        <v>4</v>
      </c>
      <c r="C18" s="163" t="s">
        <v>288</v>
      </c>
      <c r="D18" s="242"/>
      <c r="E18" s="245"/>
      <c r="F18" s="136"/>
      <c r="G18" s="244"/>
      <c r="H18" s="244"/>
      <c r="I18" s="244"/>
      <c r="J18" s="244"/>
      <c r="K18" s="241">
        <f>F18</f>
        <v>0</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45">
      <c r="B19" s="218">
        <v>5</v>
      </c>
      <c r="C19" s="163" t="s">
        <v>185</v>
      </c>
      <c r="D19" s="242"/>
      <c r="E19" s="245"/>
      <c r="F19" s="136"/>
      <c r="G19" s="244"/>
      <c r="H19" s="244"/>
      <c r="I19" s="244"/>
      <c r="J19" s="244"/>
      <c r="K19" s="241">
        <f t="shared" ref="K19:K20" si="1">F19</f>
        <v>0</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45">
      <c r="B20" s="218">
        <v>6</v>
      </c>
      <c r="C20" s="163" t="s">
        <v>289</v>
      </c>
      <c r="D20" s="242"/>
      <c r="E20" s="245"/>
      <c r="F20" s="136"/>
      <c r="G20" s="244"/>
      <c r="H20" s="244"/>
      <c r="I20" s="244"/>
      <c r="J20" s="244"/>
      <c r="K20" s="241">
        <f t="shared" si="1"/>
        <v>0</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45">
      <c r="B21" s="218">
        <v>7</v>
      </c>
      <c r="C21" s="163" t="s">
        <v>132</v>
      </c>
      <c r="D21" s="242"/>
      <c r="E21" s="243"/>
      <c r="F21" s="274">
        <f>SUMIF($G$34:$G$133,"Combined Summary",L$34:L$133) + SUMIF($F$34:$F$133,"Standalone",L$34:L$133)</f>
        <v>12009044.771642445</v>
      </c>
      <c r="G21" s="275">
        <f>SUMIF($G$34:$G$133,"Combined Summary",M$34:M$133) + SUMIF($F$34:$F$133,"Standalone",M$34:M$133)</f>
        <v>2116613.1805985016</v>
      </c>
      <c r="H21" s="275">
        <f>SUMIF($G$34:$G$133,"Combined Summary",N$34:N$133) + SUMIF($F$34:$F$133,"Standalone",N$34:N$133)</f>
        <v>0</v>
      </c>
      <c r="I21" s="275">
        <f>SUMIF($G$34:$G$133,"Combined Summary",O$34:O$133) + SUMIF($F$34:$F$133,"Standalone",O$34:O$133)</f>
        <v>0</v>
      </c>
      <c r="J21" s="275">
        <f>SUMIF($G$34:$G$133,"Combined Summary",P$34:P$133) + SUMIF($F$34:$F$133,"Standalone",P$34:P$133)</f>
        <v>383440.19712236861</v>
      </c>
      <c r="K21" s="246">
        <f t="shared" si="0"/>
        <v>14509098.149363315</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1.05" customHeight="1" x14ac:dyDescent="0.45">
      <c r="B22" s="276">
        <v>8</v>
      </c>
      <c r="C22" s="277" t="s">
        <v>304</v>
      </c>
      <c r="D22" s="212"/>
      <c r="E22" s="278"/>
      <c r="F22" s="279">
        <f>SUM(F15:F17,F20:F21)</f>
        <v>13678537.627610356</v>
      </c>
      <c r="G22" s="279">
        <f t="shared" ref="G22:J22" si="2">SUM(G15:G17,G20:G21)</f>
        <v>2361413.3720202097</v>
      </c>
      <c r="H22" s="279">
        <f t="shared" si="2"/>
        <v>0</v>
      </c>
      <c r="I22" s="279">
        <f t="shared" si="2"/>
        <v>0</v>
      </c>
      <c r="J22" s="279">
        <f t="shared" si="2"/>
        <v>522516.79182038759</v>
      </c>
      <c r="K22" s="279">
        <f t="shared" si="0"/>
        <v>16562467.791450953</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45">
      <c r="C23" s="27"/>
      <c r="D23" s="2"/>
      <c r="E23" s="2"/>
      <c r="F23" s="2"/>
      <c r="G23" s="17"/>
      <c r="H23" s="2"/>
      <c r="I23" s="28"/>
      <c r="J23" s="28"/>
      <c r="K23" s="28"/>
      <c r="L23" s="28"/>
      <c r="M23" s="28"/>
      <c r="N23" s="28"/>
      <c r="O23" s="175"/>
      <c r="P23" s="175"/>
      <c r="Q23" s="175"/>
    </row>
    <row r="24" spans="2:40" ht="18" thickBot="1" x14ac:dyDescent="0.55000000000000004">
      <c r="B24" s="228" t="s">
        <v>215</v>
      </c>
      <c r="C24" s="231"/>
      <c r="D24" s="231"/>
      <c r="E24" s="231"/>
      <c r="F24" s="280"/>
      <c r="G24" s="2"/>
      <c r="H24" s="175"/>
      <c r="I24" s="175"/>
      <c r="J24" s="175"/>
      <c r="K24" s="175"/>
      <c r="L24" s="175"/>
      <c r="M24" s="175"/>
      <c r="N24" s="175"/>
      <c r="O24" s="175"/>
      <c r="P24" s="175"/>
      <c r="Q24" s="175"/>
    </row>
    <row r="25" spans="2:40" ht="15.75" thickTop="1" x14ac:dyDescent="0.45">
      <c r="C25" s="2"/>
      <c r="D25" s="2"/>
      <c r="E25" s="2"/>
      <c r="F25" s="2"/>
      <c r="G25" s="17"/>
      <c r="H25" s="2"/>
      <c r="I25" s="28"/>
      <c r="J25" s="28"/>
      <c r="K25" s="28"/>
      <c r="L25" s="28"/>
      <c r="M25" s="28"/>
      <c r="N25" s="28"/>
      <c r="O25" s="175"/>
      <c r="P25" s="175"/>
      <c r="Q25" s="175"/>
    </row>
    <row r="26" spans="2:40" x14ac:dyDescent="0.4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4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45">
      <c r="B28" s="203">
        <v>9</v>
      </c>
      <c r="C28" s="284"/>
      <c r="D28" s="285" t="s">
        <v>733</v>
      </c>
      <c r="E28" s="286">
        <f>IF(F22=0,"0%",((SUMPRODUCT($K$34:$K$133,$L$34:$L$133)+(F20*F28))/$F$22))</f>
        <v>0.62326797257867739</v>
      </c>
      <c r="F28" s="18"/>
      <c r="G28" s="28"/>
      <c r="H28" s="28"/>
      <c r="I28" s="28"/>
      <c r="J28" s="28"/>
      <c r="K28" s="28"/>
      <c r="L28" s="28"/>
      <c r="M28" s="28"/>
      <c r="N28" s="28"/>
      <c r="O28" s="28"/>
      <c r="P28" s="28"/>
      <c r="Q28" s="176"/>
      <c r="R28" s="175"/>
      <c r="AN28" s="27"/>
    </row>
    <row r="29" spans="2:40" s="25" customFormat="1" x14ac:dyDescent="0.4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 thickBot="1" x14ac:dyDescent="0.55000000000000004">
      <c r="B30" s="228" t="s">
        <v>216</v>
      </c>
      <c r="C30" s="287"/>
      <c r="D30" s="287"/>
      <c r="E30" s="287"/>
      <c r="F30" s="288"/>
      <c r="G30" s="231"/>
      <c r="H30" s="268"/>
      <c r="I30" s="268"/>
      <c r="J30" s="268"/>
      <c r="K30" s="268"/>
      <c r="L30" s="268"/>
      <c r="M30" s="268"/>
      <c r="N30" s="268"/>
      <c r="O30" s="268"/>
      <c r="P30" s="268"/>
      <c r="Q30" s="268"/>
    </row>
    <row r="31" spans="2:40" ht="15.75" thickTop="1" x14ac:dyDescent="0.45">
      <c r="C31" s="2"/>
      <c r="D31" s="289"/>
      <c r="E31" s="289"/>
      <c r="F31" s="289"/>
      <c r="G31" s="290"/>
      <c r="H31" s="2"/>
      <c r="I31" s="28"/>
      <c r="J31" s="28"/>
      <c r="K31" s="28"/>
      <c r="L31" s="28"/>
      <c r="M31" s="28"/>
      <c r="N31" s="28"/>
      <c r="O31" s="28"/>
      <c r="P31" s="28"/>
      <c r="Q31" s="28"/>
    </row>
    <row r="32" spans="2:40" x14ac:dyDescent="0.4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4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ht="30.4" x14ac:dyDescent="0.45">
      <c r="B34" s="300">
        <v>10</v>
      </c>
      <c r="C34" s="301">
        <f t="shared" ref="C34:C65" si="3">IF(AND(NOT(COUNTA(D34:J34)),(NOT(COUNTA(L34:P34)))),"",VLOOKUP($D$9,Info_County_Code,2,FALSE))</f>
        <v>1</v>
      </c>
      <c r="D34" s="144" t="s">
        <v>835</v>
      </c>
      <c r="E34" s="144"/>
      <c r="F34" s="147" t="s">
        <v>125</v>
      </c>
      <c r="G34" s="148" t="s">
        <v>121</v>
      </c>
      <c r="H34" s="33"/>
      <c r="I34" s="36">
        <v>1</v>
      </c>
      <c r="J34" s="36">
        <v>1</v>
      </c>
      <c r="K34" s="302">
        <f>IF(OR(G34="Combined Summary",F34="Standalone"),(SUMPRODUCT(--(D$34:D$133=D34),I$34:I$133,J$34:J$133)),"")</f>
        <v>1</v>
      </c>
      <c r="L34" s="126">
        <v>483293.38447698537</v>
      </c>
      <c r="M34" s="30">
        <v>197219.89</v>
      </c>
      <c r="N34" s="30"/>
      <c r="O34" s="30"/>
      <c r="P34" s="30">
        <v>23699.96</v>
      </c>
      <c r="Q34" s="303">
        <f>SUM(L34:P34)</f>
        <v>704213.23447698541</v>
      </c>
      <c r="R34" s="178">
        <f>IF(OR(G34="Combined Summary",F34="Standalone"),(SUMIF(D$34:D$133,D34,I$34:I$133)),"")</f>
        <v>1</v>
      </c>
      <c r="S34" s="179" t="str">
        <f>IF(AND(F34="Standalone",NOT(R34=1)),"ERROR",IF(AND(G34="Combined Summary",NOT(R34=1)),"ERROR",""))</f>
        <v/>
      </c>
      <c r="T34" s="177"/>
      <c r="AL34" s="27"/>
      <c r="AM34" s="27"/>
      <c r="AN34" s="27"/>
    </row>
    <row r="35" spans="2:40" ht="30.4" x14ac:dyDescent="0.45">
      <c r="B35" s="300">
        <v>11</v>
      </c>
      <c r="C35" s="301">
        <f t="shared" si="3"/>
        <v>1</v>
      </c>
      <c r="D35" s="144" t="s">
        <v>836</v>
      </c>
      <c r="E35" s="144"/>
      <c r="F35" s="147" t="s">
        <v>125</v>
      </c>
      <c r="G35" s="148" t="s">
        <v>118</v>
      </c>
      <c r="H35" s="33"/>
      <c r="I35" s="36">
        <v>1</v>
      </c>
      <c r="J35" s="36">
        <v>1</v>
      </c>
      <c r="K35" s="302">
        <f t="shared" ref="K35:K98" si="4">IF(OR(G35="Combined Summary",F35="Standalone"),(SUMPRODUCT(--(D$34:D$133=D35),I$34:I$133,J$34:J$133)),"")</f>
        <v>1</v>
      </c>
      <c r="L35" s="126">
        <v>814870.52356928226</v>
      </c>
      <c r="M35" s="30">
        <v>181365.83</v>
      </c>
      <c r="N35" s="30"/>
      <c r="O35" s="30"/>
      <c r="P35" s="30">
        <v>98918.651201826404</v>
      </c>
      <c r="Q35" s="303">
        <f t="shared" ref="Q35:Q98" si="5">SUM(L35:P35)</f>
        <v>1095155.0047711087</v>
      </c>
      <c r="R35" s="178">
        <f t="shared" ref="R35:R98" si="6">IF(OR(G35="Combined Summary",F35="Standalone"),(SUMIF(D$34:D$133,D35,I$34:I$133)),"")</f>
        <v>1</v>
      </c>
      <c r="S35" s="180" t="str">
        <f t="shared" ref="S35:S98" si="7">IF(AND(F35="Standalone",NOT(R35=1)),"ERROR",IF(AND(G35="Combined Summary",NOT(R35=1)),"ERROR",""))</f>
        <v/>
      </c>
      <c r="T35" s="177"/>
      <c r="AL35" s="27"/>
      <c r="AM35" s="27"/>
      <c r="AN35" s="27"/>
    </row>
    <row r="36" spans="2:40" ht="30.4" x14ac:dyDescent="0.45">
      <c r="B36" s="300">
        <v>12</v>
      </c>
      <c r="C36" s="301">
        <f t="shared" si="3"/>
        <v>1</v>
      </c>
      <c r="D36" s="144" t="s">
        <v>837</v>
      </c>
      <c r="E36" s="144"/>
      <c r="F36" s="147" t="s">
        <v>125</v>
      </c>
      <c r="G36" s="148" t="s">
        <v>127</v>
      </c>
      <c r="H36" s="33"/>
      <c r="I36" s="36">
        <v>1</v>
      </c>
      <c r="J36" s="36">
        <v>1</v>
      </c>
      <c r="K36" s="302">
        <f t="shared" si="4"/>
        <v>1</v>
      </c>
      <c r="L36" s="126">
        <v>156258</v>
      </c>
      <c r="M36" s="30">
        <v>0</v>
      </c>
      <c r="N36" s="30"/>
      <c r="O36" s="30"/>
      <c r="P36" s="30">
        <v>0</v>
      </c>
      <c r="Q36" s="303">
        <f t="shared" si="5"/>
        <v>156258</v>
      </c>
      <c r="R36" s="178">
        <f t="shared" si="6"/>
        <v>1</v>
      </c>
      <c r="S36" s="180" t="str">
        <f t="shared" si="7"/>
        <v/>
      </c>
      <c r="AL36" s="27"/>
      <c r="AM36" s="27"/>
      <c r="AN36" s="27"/>
    </row>
    <row r="37" spans="2:40" ht="30.4" x14ac:dyDescent="0.45">
      <c r="B37" s="300">
        <v>13</v>
      </c>
      <c r="C37" s="301">
        <f t="shared" si="3"/>
        <v>1</v>
      </c>
      <c r="D37" s="144" t="s">
        <v>838</v>
      </c>
      <c r="E37" s="144"/>
      <c r="F37" s="147" t="s">
        <v>125</v>
      </c>
      <c r="G37" s="148" t="s">
        <v>127</v>
      </c>
      <c r="H37" s="33"/>
      <c r="I37" s="36">
        <v>1</v>
      </c>
      <c r="J37" s="36">
        <v>1</v>
      </c>
      <c r="K37" s="302">
        <f t="shared" si="4"/>
        <v>1</v>
      </c>
      <c r="L37" s="126">
        <v>600858.33745183528</v>
      </c>
      <c r="M37" s="30">
        <v>149042.66</v>
      </c>
      <c r="N37" s="30"/>
      <c r="O37" s="30"/>
      <c r="P37" s="30">
        <v>0</v>
      </c>
      <c r="Q37" s="303">
        <f t="shared" si="5"/>
        <v>749900.99745183531</v>
      </c>
      <c r="R37" s="178">
        <f t="shared" si="6"/>
        <v>1</v>
      </c>
      <c r="S37" s="180" t="str">
        <f t="shared" si="7"/>
        <v/>
      </c>
      <c r="AL37" s="27"/>
      <c r="AM37" s="27"/>
      <c r="AN37" s="27"/>
    </row>
    <row r="38" spans="2:40" ht="30.4" x14ac:dyDescent="0.45">
      <c r="B38" s="300">
        <v>14</v>
      </c>
      <c r="C38" s="301">
        <f t="shared" si="3"/>
        <v>1</v>
      </c>
      <c r="D38" s="144" t="s">
        <v>839</v>
      </c>
      <c r="E38" s="144"/>
      <c r="F38" s="147" t="s">
        <v>125</v>
      </c>
      <c r="G38" s="148" t="s">
        <v>122</v>
      </c>
      <c r="H38" s="33"/>
      <c r="I38" s="36">
        <v>1</v>
      </c>
      <c r="J38" s="36">
        <v>0.51</v>
      </c>
      <c r="K38" s="302">
        <f t="shared" si="4"/>
        <v>0.51</v>
      </c>
      <c r="L38" s="126">
        <v>490673.27660232235</v>
      </c>
      <c r="M38" s="30">
        <v>207638.34</v>
      </c>
      <c r="N38" s="30"/>
      <c r="O38" s="30"/>
      <c r="P38" s="30">
        <v>88932.479516025749</v>
      </c>
      <c r="Q38" s="303">
        <f t="shared" si="5"/>
        <v>787244.09611834807</v>
      </c>
      <c r="R38" s="178">
        <f t="shared" si="6"/>
        <v>1</v>
      </c>
      <c r="S38" s="180" t="str">
        <f t="shared" si="7"/>
        <v/>
      </c>
      <c r="AL38" s="27"/>
      <c r="AM38" s="27"/>
      <c r="AN38" s="27"/>
    </row>
    <row r="39" spans="2:40" x14ac:dyDescent="0.45">
      <c r="B39" s="300">
        <v>15</v>
      </c>
      <c r="C39" s="301">
        <f t="shared" si="3"/>
        <v>1</v>
      </c>
      <c r="D39" s="144" t="s">
        <v>840</v>
      </c>
      <c r="E39" s="144"/>
      <c r="F39" s="147" t="s">
        <v>125</v>
      </c>
      <c r="G39" s="148" t="s">
        <v>128</v>
      </c>
      <c r="H39" s="33"/>
      <c r="I39" s="36">
        <v>1</v>
      </c>
      <c r="J39" s="36">
        <v>0.51</v>
      </c>
      <c r="K39" s="302">
        <f t="shared" si="4"/>
        <v>0.51</v>
      </c>
      <c r="L39" s="126">
        <v>1134821.9329977578</v>
      </c>
      <c r="M39" s="30">
        <v>7741.25</v>
      </c>
      <c r="N39" s="30"/>
      <c r="O39" s="30"/>
      <c r="P39" s="30">
        <v>4391.8152493841089</v>
      </c>
      <c r="Q39" s="303">
        <f t="shared" si="5"/>
        <v>1146954.9982471419</v>
      </c>
      <c r="R39" s="178">
        <f t="shared" si="6"/>
        <v>1</v>
      </c>
      <c r="S39" s="180" t="str">
        <f t="shared" si="7"/>
        <v/>
      </c>
      <c r="AL39" s="27"/>
      <c r="AM39" s="27"/>
      <c r="AN39" s="27"/>
    </row>
    <row r="40" spans="2:40" x14ac:dyDescent="0.45">
      <c r="B40" s="300">
        <v>16</v>
      </c>
      <c r="C40" s="301">
        <f t="shared" si="3"/>
        <v>1</v>
      </c>
      <c r="D40" s="144" t="s">
        <v>841</v>
      </c>
      <c r="E40" s="144"/>
      <c r="F40" s="147" t="s">
        <v>125</v>
      </c>
      <c r="G40" s="148" t="s">
        <v>121</v>
      </c>
      <c r="H40" s="33"/>
      <c r="I40" s="36">
        <v>1</v>
      </c>
      <c r="J40" s="36">
        <v>0.51</v>
      </c>
      <c r="K40" s="302">
        <f t="shared" si="4"/>
        <v>0.51</v>
      </c>
      <c r="L40" s="126">
        <v>803274.89694084995</v>
      </c>
      <c r="M40" s="30">
        <v>438424.05</v>
      </c>
      <c r="N40" s="30"/>
      <c r="O40" s="30"/>
      <c r="P40" s="30">
        <v>0</v>
      </c>
      <c r="Q40" s="303">
        <f t="shared" si="5"/>
        <v>1241698.94694085</v>
      </c>
      <c r="R40" s="178">
        <f t="shared" si="6"/>
        <v>1</v>
      </c>
      <c r="S40" s="180" t="str">
        <f t="shared" si="7"/>
        <v/>
      </c>
      <c r="AL40" s="27"/>
      <c r="AM40" s="27"/>
      <c r="AN40" s="27"/>
    </row>
    <row r="41" spans="2:40" ht="30.4" x14ac:dyDescent="0.45">
      <c r="B41" s="300">
        <v>17</v>
      </c>
      <c r="C41" s="301">
        <f t="shared" si="3"/>
        <v>1</v>
      </c>
      <c r="D41" s="144" t="s">
        <v>842</v>
      </c>
      <c r="E41" s="144"/>
      <c r="F41" s="147" t="s">
        <v>125</v>
      </c>
      <c r="G41" s="148" t="s">
        <v>121</v>
      </c>
      <c r="H41" s="33"/>
      <c r="I41" s="36">
        <v>1</v>
      </c>
      <c r="J41" s="36">
        <v>0.51</v>
      </c>
      <c r="K41" s="302">
        <f t="shared" si="4"/>
        <v>0.51</v>
      </c>
      <c r="L41" s="126">
        <v>1513010.7438463869</v>
      </c>
      <c r="M41" s="30">
        <v>368886.80615361303</v>
      </c>
      <c r="N41" s="30"/>
      <c r="O41" s="30"/>
      <c r="P41" s="30">
        <v>10150.10081726755</v>
      </c>
      <c r="Q41" s="303">
        <f t="shared" si="5"/>
        <v>1892047.6508172674</v>
      </c>
      <c r="R41" s="178">
        <f t="shared" si="6"/>
        <v>1</v>
      </c>
      <c r="S41" s="180" t="str">
        <f t="shared" si="7"/>
        <v/>
      </c>
      <c r="AL41" s="27"/>
      <c r="AM41" s="27"/>
      <c r="AN41" s="27"/>
    </row>
    <row r="42" spans="2:40" ht="30.4" x14ac:dyDescent="0.45">
      <c r="B42" s="300">
        <v>18</v>
      </c>
      <c r="C42" s="301">
        <f t="shared" si="3"/>
        <v>1</v>
      </c>
      <c r="D42" s="144" t="s">
        <v>843</v>
      </c>
      <c r="E42" s="144"/>
      <c r="F42" s="147" t="s">
        <v>125</v>
      </c>
      <c r="G42" s="148" t="s">
        <v>121</v>
      </c>
      <c r="H42" s="33"/>
      <c r="I42" s="36">
        <v>1</v>
      </c>
      <c r="J42" s="36">
        <v>0.51</v>
      </c>
      <c r="K42" s="302">
        <f t="shared" si="4"/>
        <v>0.51</v>
      </c>
      <c r="L42" s="126">
        <v>1314890.2704537518</v>
      </c>
      <c r="M42" s="30">
        <v>137007.96176847754</v>
      </c>
      <c r="N42" s="30"/>
      <c r="O42" s="30"/>
      <c r="P42" s="30">
        <v>92873</v>
      </c>
      <c r="Q42" s="303">
        <f t="shared" si="5"/>
        <v>1544771.2322222292</v>
      </c>
      <c r="R42" s="178">
        <f t="shared" si="6"/>
        <v>1</v>
      </c>
      <c r="S42" s="180" t="str">
        <f t="shared" si="7"/>
        <v/>
      </c>
      <c r="AL42" s="27"/>
      <c r="AM42" s="27"/>
      <c r="AN42" s="27"/>
    </row>
    <row r="43" spans="2:40" ht="30.4" x14ac:dyDescent="0.45">
      <c r="B43" s="300">
        <v>19</v>
      </c>
      <c r="C43" s="301">
        <f t="shared" si="3"/>
        <v>1</v>
      </c>
      <c r="D43" s="144" t="s">
        <v>844</v>
      </c>
      <c r="E43" s="144"/>
      <c r="F43" s="147" t="s">
        <v>125</v>
      </c>
      <c r="G43" s="148" t="s">
        <v>121</v>
      </c>
      <c r="H43" s="33"/>
      <c r="I43" s="36">
        <v>1</v>
      </c>
      <c r="J43" s="36">
        <v>0.51</v>
      </c>
      <c r="K43" s="302">
        <f t="shared" si="4"/>
        <v>0.51</v>
      </c>
      <c r="L43" s="126">
        <v>223193.1801370068</v>
      </c>
      <c r="M43" s="30">
        <v>86711.819862993216</v>
      </c>
      <c r="N43" s="30"/>
      <c r="O43" s="30"/>
      <c r="P43" s="30">
        <v>0</v>
      </c>
      <c r="Q43" s="303">
        <f t="shared" si="5"/>
        <v>309905</v>
      </c>
      <c r="R43" s="178">
        <f t="shared" si="6"/>
        <v>1</v>
      </c>
      <c r="S43" s="180" t="str">
        <f t="shared" si="7"/>
        <v/>
      </c>
      <c r="AL43" s="27"/>
      <c r="AM43" s="27"/>
      <c r="AN43" s="27"/>
    </row>
    <row r="44" spans="2:40" ht="30.4" x14ac:dyDescent="0.45">
      <c r="B44" s="300">
        <v>20</v>
      </c>
      <c r="C44" s="301">
        <f t="shared" si="3"/>
        <v>1</v>
      </c>
      <c r="D44" s="144" t="s">
        <v>845</v>
      </c>
      <c r="E44" s="144"/>
      <c r="F44" s="147" t="s">
        <v>125</v>
      </c>
      <c r="G44" s="148" t="s">
        <v>121</v>
      </c>
      <c r="H44" s="33"/>
      <c r="I44" s="36">
        <v>1</v>
      </c>
      <c r="J44" s="36">
        <v>0.51</v>
      </c>
      <c r="K44" s="302">
        <f t="shared" si="4"/>
        <v>0.51</v>
      </c>
      <c r="L44" s="126">
        <v>188756.71875188936</v>
      </c>
      <c r="M44" s="30">
        <v>121148.28124811064</v>
      </c>
      <c r="N44" s="30"/>
      <c r="O44" s="30"/>
      <c r="P44" s="30">
        <v>0</v>
      </c>
      <c r="Q44" s="303">
        <f t="shared" si="5"/>
        <v>309905</v>
      </c>
      <c r="R44" s="178">
        <f t="shared" si="6"/>
        <v>1</v>
      </c>
      <c r="S44" s="180" t="str">
        <f t="shared" si="7"/>
        <v/>
      </c>
      <c r="AL44" s="27"/>
      <c r="AM44" s="27"/>
      <c r="AN44" s="27"/>
    </row>
    <row r="45" spans="2:40" ht="30.4" x14ac:dyDescent="0.45">
      <c r="B45" s="300">
        <v>21</v>
      </c>
      <c r="C45" s="301">
        <f t="shared" si="3"/>
        <v>1</v>
      </c>
      <c r="D45" s="144" t="s">
        <v>846</v>
      </c>
      <c r="E45" s="144"/>
      <c r="F45" s="147" t="s">
        <v>125</v>
      </c>
      <c r="G45" s="148" t="s">
        <v>121</v>
      </c>
      <c r="H45" s="33"/>
      <c r="I45" s="36">
        <v>1</v>
      </c>
      <c r="J45" s="36">
        <v>0.51</v>
      </c>
      <c r="K45" s="302">
        <f t="shared" si="4"/>
        <v>0.51</v>
      </c>
      <c r="L45" s="126">
        <v>257339.27991158824</v>
      </c>
      <c r="M45" s="30">
        <v>52460.12840596203</v>
      </c>
      <c r="N45" s="30"/>
      <c r="O45" s="30"/>
      <c r="P45" s="30">
        <v>0</v>
      </c>
      <c r="Q45" s="303">
        <f t="shared" si="5"/>
        <v>309799.40831755026</v>
      </c>
      <c r="R45" s="178">
        <f t="shared" si="6"/>
        <v>1</v>
      </c>
      <c r="S45" s="180" t="str">
        <f t="shared" si="7"/>
        <v/>
      </c>
      <c r="AL45" s="27"/>
      <c r="AM45" s="27"/>
      <c r="AN45" s="27"/>
    </row>
    <row r="46" spans="2:40" ht="30.4" x14ac:dyDescent="0.45">
      <c r="B46" s="300">
        <v>22</v>
      </c>
      <c r="C46" s="301">
        <f t="shared" si="3"/>
        <v>1</v>
      </c>
      <c r="D46" s="144" t="s">
        <v>847</v>
      </c>
      <c r="E46" s="144"/>
      <c r="F46" s="147" t="s">
        <v>125</v>
      </c>
      <c r="G46" s="148" t="s">
        <v>129</v>
      </c>
      <c r="H46" s="33"/>
      <c r="I46" s="36">
        <v>1</v>
      </c>
      <c r="J46" s="36">
        <v>1</v>
      </c>
      <c r="K46" s="302">
        <f t="shared" si="4"/>
        <v>1</v>
      </c>
      <c r="L46" s="126">
        <v>1704044</v>
      </c>
      <c r="M46" s="30">
        <v>0</v>
      </c>
      <c r="N46" s="30"/>
      <c r="O46" s="30"/>
      <c r="P46" s="30">
        <v>0</v>
      </c>
      <c r="Q46" s="303">
        <f t="shared" si="5"/>
        <v>1704044</v>
      </c>
      <c r="R46" s="178">
        <f t="shared" si="6"/>
        <v>1</v>
      </c>
      <c r="S46" s="180" t="str">
        <f t="shared" si="7"/>
        <v/>
      </c>
      <c r="AL46" s="27"/>
      <c r="AM46" s="27"/>
      <c r="AN46" s="27"/>
    </row>
    <row r="47" spans="2:40" x14ac:dyDescent="0.45">
      <c r="B47" s="300">
        <v>23</v>
      </c>
      <c r="C47" s="301">
        <f t="shared" si="3"/>
        <v>1</v>
      </c>
      <c r="D47" s="144" t="s">
        <v>853</v>
      </c>
      <c r="E47" s="144"/>
      <c r="F47" s="147" t="s">
        <v>125</v>
      </c>
      <c r="G47" s="148" t="s">
        <v>127</v>
      </c>
      <c r="H47" s="33"/>
      <c r="I47" s="36">
        <v>1</v>
      </c>
      <c r="J47" s="36">
        <v>1</v>
      </c>
      <c r="K47" s="302">
        <f t="shared" si="4"/>
        <v>1</v>
      </c>
      <c r="L47" s="126">
        <v>549138.59543702193</v>
      </c>
      <c r="M47" s="30">
        <v>155098.92889749509</v>
      </c>
      <c r="N47" s="30"/>
      <c r="O47" s="30"/>
      <c r="P47" s="30">
        <v>63677.185665482844</v>
      </c>
      <c r="Q47" s="303">
        <f t="shared" si="5"/>
        <v>767914.71</v>
      </c>
      <c r="R47" s="178">
        <f t="shared" si="6"/>
        <v>1</v>
      </c>
      <c r="S47" s="180" t="str">
        <f t="shared" si="7"/>
        <v/>
      </c>
      <c r="AL47" s="27"/>
      <c r="AM47" s="27"/>
      <c r="AN47" s="27"/>
    </row>
    <row r="48" spans="2:40" x14ac:dyDescent="0.45">
      <c r="B48" s="300">
        <v>24</v>
      </c>
      <c r="C48" s="301">
        <f t="shared" si="3"/>
        <v>1</v>
      </c>
      <c r="D48" s="144" t="s">
        <v>848</v>
      </c>
      <c r="E48" s="144"/>
      <c r="F48" s="147" t="s">
        <v>125</v>
      </c>
      <c r="G48" s="148" t="s">
        <v>127</v>
      </c>
      <c r="H48" s="33"/>
      <c r="I48" s="36">
        <v>1</v>
      </c>
      <c r="J48" s="36">
        <v>0.1</v>
      </c>
      <c r="K48" s="302">
        <f t="shared" si="4"/>
        <v>0.1</v>
      </c>
      <c r="L48" s="126">
        <v>290802</v>
      </c>
      <c r="M48" s="30">
        <v>0</v>
      </c>
      <c r="N48" s="30"/>
      <c r="O48" s="30"/>
      <c r="P48" s="30">
        <v>0</v>
      </c>
      <c r="Q48" s="303">
        <f t="shared" si="5"/>
        <v>290802</v>
      </c>
      <c r="R48" s="178">
        <f t="shared" si="6"/>
        <v>1</v>
      </c>
      <c r="S48" s="180" t="str">
        <f t="shared" si="7"/>
        <v/>
      </c>
      <c r="AL48" s="27"/>
      <c r="AM48" s="27"/>
      <c r="AN48" s="27"/>
    </row>
    <row r="49" spans="2:40" ht="30.4" x14ac:dyDescent="0.45">
      <c r="B49" s="300">
        <v>25</v>
      </c>
      <c r="C49" s="301">
        <f t="shared" si="3"/>
        <v>1</v>
      </c>
      <c r="D49" s="144" t="s">
        <v>849</v>
      </c>
      <c r="E49" s="144"/>
      <c r="F49" s="147" t="s">
        <v>125</v>
      </c>
      <c r="G49" s="148" t="s">
        <v>127</v>
      </c>
      <c r="H49" s="33"/>
      <c r="I49" s="36">
        <v>1</v>
      </c>
      <c r="J49" s="36">
        <v>1</v>
      </c>
      <c r="K49" s="302">
        <f t="shared" si="4"/>
        <v>1</v>
      </c>
      <c r="L49" s="126">
        <v>834415.5294</v>
      </c>
      <c r="M49" s="30">
        <v>12462.390600000001</v>
      </c>
      <c r="N49" s="30"/>
      <c r="O49" s="30"/>
      <c r="P49" s="30">
        <v>0</v>
      </c>
      <c r="Q49" s="303">
        <f t="shared" si="5"/>
        <v>846877.92</v>
      </c>
      <c r="R49" s="178">
        <f t="shared" si="6"/>
        <v>1</v>
      </c>
      <c r="S49" s="180" t="str">
        <f t="shared" si="7"/>
        <v/>
      </c>
      <c r="AL49" s="27"/>
      <c r="AM49" s="27"/>
      <c r="AN49" s="27"/>
    </row>
    <row r="50" spans="2:40" x14ac:dyDescent="0.45">
      <c r="B50" s="300">
        <v>26</v>
      </c>
      <c r="C50" s="301">
        <f t="shared" si="3"/>
        <v>1</v>
      </c>
      <c r="D50" s="144" t="s">
        <v>850</v>
      </c>
      <c r="E50" s="144"/>
      <c r="F50" s="147" t="s">
        <v>125</v>
      </c>
      <c r="G50" s="148" t="s">
        <v>121</v>
      </c>
      <c r="H50" s="33"/>
      <c r="I50" s="36">
        <v>1</v>
      </c>
      <c r="J50" s="36">
        <v>0.51</v>
      </c>
      <c r="K50" s="302">
        <f t="shared" si="4"/>
        <v>0.51</v>
      </c>
      <c r="L50" s="126">
        <v>339671</v>
      </c>
      <c r="M50" s="30">
        <v>0</v>
      </c>
      <c r="N50" s="30"/>
      <c r="O50" s="30"/>
      <c r="P50" s="30">
        <v>0</v>
      </c>
      <c r="Q50" s="303">
        <f t="shared" si="5"/>
        <v>339671</v>
      </c>
      <c r="R50" s="178">
        <f t="shared" si="6"/>
        <v>1</v>
      </c>
      <c r="S50" s="180" t="str">
        <f t="shared" si="7"/>
        <v/>
      </c>
      <c r="AL50" s="27"/>
      <c r="AM50" s="27"/>
      <c r="AN50" s="27"/>
    </row>
    <row r="51" spans="2:40" x14ac:dyDescent="0.45">
      <c r="B51" s="300">
        <v>27</v>
      </c>
      <c r="C51" s="301">
        <f t="shared" si="3"/>
        <v>1</v>
      </c>
      <c r="D51" s="144" t="s">
        <v>851</v>
      </c>
      <c r="E51" s="144"/>
      <c r="F51" s="147" t="s">
        <v>125</v>
      </c>
      <c r="G51" s="148" t="s">
        <v>127</v>
      </c>
      <c r="H51" s="33"/>
      <c r="I51" s="36">
        <v>1</v>
      </c>
      <c r="J51" s="36">
        <v>0.51</v>
      </c>
      <c r="K51" s="302">
        <f t="shared" si="4"/>
        <v>0.51</v>
      </c>
      <c r="L51" s="126">
        <v>302861.2</v>
      </c>
      <c r="M51" s="30">
        <v>0</v>
      </c>
      <c r="N51" s="30"/>
      <c r="O51" s="30"/>
      <c r="P51" s="30">
        <v>0</v>
      </c>
      <c r="Q51" s="303">
        <f t="shared" si="5"/>
        <v>302861.2</v>
      </c>
      <c r="R51" s="178">
        <f t="shared" si="6"/>
        <v>1</v>
      </c>
      <c r="S51" s="180" t="str">
        <f t="shared" si="7"/>
        <v/>
      </c>
      <c r="AL51" s="27"/>
      <c r="AM51" s="27"/>
      <c r="AN51" s="27"/>
    </row>
    <row r="52" spans="2:40" x14ac:dyDescent="0.45">
      <c r="B52" s="300">
        <v>28</v>
      </c>
      <c r="C52" s="301">
        <f t="shared" si="3"/>
        <v>1</v>
      </c>
      <c r="D52" s="144" t="s">
        <v>852</v>
      </c>
      <c r="E52" s="144"/>
      <c r="F52" s="147" t="s">
        <v>125</v>
      </c>
      <c r="G52" s="148" t="s">
        <v>122</v>
      </c>
      <c r="H52" s="33"/>
      <c r="I52" s="36">
        <v>1</v>
      </c>
      <c r="J52" s="36">
        <v>0.51</v>
      </c>
      <c r="K52" s="302">
        <f t="shared" si="4"/>
        <v>0.51</v>
      </c>
      <c r="L52" s="126">
        <v>6871.9016657680868</v>
      </c>
      <c r="M52" s="30">
        <v>1404.8436618499316</v>
      </c>
      <c r="N52" s="30"/>
      <c r="O52" s="30"/>
      <c r="P52" s="30">
        <v>797.00467238198121</v>
      </c>
      <c r="Q52" s="303">
        <f t="shared" si="5"/>
        <v>9073.75</v>
      </c>
      <c r="R52" s="178">
        <f t="shared" si="6"/>
        <v>1</v>
      </c>
      <c r="S52" s="180" t="str">
        <f t="shared" si="7"/>
        <v/>
      </c>
      <c r="AL52" s="27"/>
      <c r="AM52" s="27"/>
      <c r="AN52" s="27"/>
    </row>
    <row r="53" spans="2:40" x14ac:dyDescent="0.45">
      <c r="B53" s="300">
        <v>29</v>
      </c>
      <c r="C53" s="301" t="str">
        <f t="shared" si="3"/>
        <v/>
      </c>
      <c r="D53" s="144"/>
      <c r="E53" s="144"/>
      <c r="F53" s="147"/>
      <c r="G53" s="148"/>
      <c r="H53" s="33"/>
      <c r="I53" s="36"/>
      <c r="J53" s="36"/>
      <c r="K53" s="302" t="str">
        <f t="shared" si="4"/>
        <v/>
      </c>
      <c r="L53" s="126"/>
      <c r="M53" s="133"/>
      <c r="N53" s="30"/>
      <c r="O53" s="30"/>
      <c r="P53" s="30"/>
      <c r="Q53" s="303">
        <f t="shared" si="5"/>
        <v>0</v>
      </c>
      <c r="R53" s="178" t="str">
        <f t="shared" si="6"/>
        <v/>
      </c>
      <c r="S53" s="180" t="str">
        <f t="shared" si="7"/>
        <v/>
      </c>
      <c r="AL53" s="27"/>
      <c r="AM53" s="27"/>
      <c r="AN53" s="27"/>
    </row>
    <row r="54" spans="2:40" x14ac:dyDescent="0.45">
      <c r="B54" s="300">
        <v>30</v>
      </c>
      <c r="C54" s="301" t="str">
        <f t="shared" si="3"/>
        <v/>
      </c>
      <c r="D54" s="144"/>
      <c r="E54" s="144"/>
      <c r="F54" s="147"/>
      <c r="G54" s="148"/>
      <c r="H54" s="33"/>
      <c r="I54" s="36"/>
      <c r="J54" s="36"/>
      <c r="K54" s="302" t="str">
        <f t="shared" si="4"/>
        <v/>
      </c>
      <c r="L54" s="126"/>
      <c r="M54" s="133"/>
      <c r="N54" s="30"/>
      <c r="O54" s="30"/>
      <c r="P54" s="30"/>
      <c r="Q54" s="303">
        <f t="shared" si="5"/>
        <v>0</v>
      </c>
      <c r="R54" s="178" t="str">
        <f t="shared" si="6"/>
        <v/>
      </c>
      <c r="S54" s="180" t="str">
        <f t="shared" si="7"/>
        <v/>
      </c>
      <c r="AL54" s="27"/>
      <c r="AM54" s="27"/>
      <c r="AN54" s="27"/>
    </row>
    <row r="55" spans="2:40" x14ac:dyDescent="0.45">
      <c r="B55" s="300">
        <v>31</v>
      </c>
      <c r="C55" s="301" t="str">
        <f t="shared" si="3"/>
        <v/>
      </c>
      <c r="D55" s="144"/>
      <c r="E55" s="144"/>
      <c r="F55" s="147"/>
      <c r="G55" s="148"/>
      <c r="H55" s="33"/>
      <c r="I55" s="36"/>
      <c r="J55" s="36"/>
      <c r="K55" s="302" t="str">
        <f t="shared" si="4"/>
        <v/>
      </c>
      <c r="L55" s="126"/>
      <c r="M55" s="133"/>
      <c r="N55" s="30"/>
      <c r="O55" s="30"/>
      <c r="P55" s="30"/>
      <c r="Q55" s="303">
        <f t="shared" si="5"/>
        <v>0</v>
      </c>
      <c r="R55" s="178" t="str">
        <f t="shared" si="6"/>
        <v/>
      </c>
      <c r="S55" s="180" t="str">
        <f t="shared" si="7"/>
        <v/>
      </c>
      <c r="AL55" s="27"/>
      <c r="AM55" s="27"/>
      <c r="AN55" s="27"/>
    </row>
    <row r="56" spans="2:40" x14ac:dyDescent="0.45">
      <c r="B56" s="300">
        <v>32</v>
      </c>
      <c r="C56" s="301" t="str">
        <f t="shared" si="3"/>
        <v/>
      </c>
      <c r="D56" s="144"/>
      <c r="E56" s="144"/>
      <c r="F56" s="147"/>
      <c r="G56" s="148"/>
      <c r="H56" s="33"/>
      <c r="I56" s="36"/>
      <c r="J56" s="36"/>
      <c r="K56" s="302" t="str">
        <f t="shared" si="4"/>
        <v/>
      </c>
      <c r="L56" s="126"/>
      <c r="M56" s="133"/>
      <c r="N56" s="30"/>
      <c r="O56" s="30"/>
      <c r="P56" s="30"/>
      <c r="Q56" s="303">
        <f t="shared" si="5"/>
        <v>0</v>
      </c>
      <c r="R56" s="178" t="str">
        <f t="shared" si="6"/>
        <v/>
      </c>
      <c r="S56" s="180" t="str">
        <f t="shared" si="7"/>
        <v/>
      </c>
      <c r="AL56" s="27"/>
      <c r="AM56" s="27"/>
      <c r="AN56" s="27"/>
    </row>
    <row r="57" spans="2:40" x14ac:dyDescent="0.45">
      <c r="B57" s="300">
        <v>33</v>
      </c>
      <c r="C57" s="301" t="str">
        <f t="shared" si="3"/>
        <v/>
      </c>
      <c r="D57" s="144"/>
      <c r="E57" s="144"/>
      <c r="F57" s="147"/>
      <c r="G57" s="148"/>
      <c r="H57" s="33"/>
      <c r="I57" s="36"/>
      <c r="J57" s="36"/>
      <c r="K57" s="302" t="str">
        <f t="shared" si="4"/>
        <v/>
      </c>
      <c r="L57" s="126"/>
      <c r="M57" s="133"/>
      <c r="N57" s="30"/>
      <c r="O57" s="30"/>
      <c r="P57" s="30"/>
      <c r="Q57" s="303">
        <f t="shared" si="5"/>
        <v>0</v>
      </c>
      <c r="R57" s="178" t="str">
        <f t="shared" si="6"/>
        <v/>
      </c>
      <c r="S57" s="180" t="str">
        <f t="shared" si="7"/>
        <v/>
      </c>
      <c r="AL57" s="27"/>
      <c r="AM57" s="27"/>
      <c r="AN57" s="27"/>
    </row>
    <row r="58" spans="2:40" x14ac:dyDescent="0.45">
      <c r="B58" s="300">
        <v>34</v>
      </c>
      <c r="C58" s="301" t="str">
        <f t="shared" si="3"/>
        <v/>
      </c>
      <c r="D58" s="144"/>
      <c r="E58" s="144"/>
      <c r="F58" s="147"/>
      <c r="G58" s="148"/>
      <c r="H58" s="33"/>
      <c r="I58" s="36"/>
      <c r="J58" s="36"/>
      <c r="K58" s="302" t="str">
        <f t="shared" si="4"/>
        <v/>
      </c>
      <c r="L58" s="126"/>
      <c r="M58" s="133"/>
      <c r="N58" s="30"/>
      <c r="O58" s="30"/>
      <c r="P58" s="30"/>
      <c r="Q58" s="303">
        <f t="shared" si="5"/>
        <v>0</v>
      </c>
      <c r="R58" s="178" t="str">
        <f t="shared" si="6"/>
        <v/>
      </c>
      <c r="S58" s="180" t="str">
        <f t="shared" si="7"/>
        <v/>
      </c>
      <c r="AL58" s="27"/>
      <c r="AM58" s="27"/>
      <c r="AN58" s="27"/>
    </row>
    <row r="59" spans="2:40" x14ac:dyDescent="0.45">
      <c r="B59" s="300">
        <v>35</v>
      </c>
      <c r="C59" s="301" t="str">
        <f t="shared" si="3"/>
        <v/>
      </c>
      <c r="D59" s="144"/>
      <c r="E59" s="144"/>
      <c r="F59" s="147"/>
      <c r="G59" s="148"/>
      <c r="H59" s="33"/>
      <c r="I59" s="36"/>
      <c r="J59" s="36"/>
      <c r="K59" s="302" t="str">
        <f t="shared" si="4"/>
        <v/>
      </c>
      <c r="L59" s="126"/>
      <c r="M59" s="133"/>
      <c r="N59" s="30"/>
      <c r="O59" s="30"/>
      <c r="P59" s="30"/>
      <c r="Q59" s="303">
        <f t="shared" si="5"/>
        <v>0</v>
      </c>
      <c r="R59" s="178" t="str">
        <f t="shared" si="6"/>
        <v/>
      </c>
      <c r="S59" s="180" t="str">
        <f t="shared" si="7"/>
        <v/>
      </c>
      <c r="AL59" s="27"/>
      <c r="AM59" s="27"/>
      <c r="AN59" s="27"/>
    </row>
    <row r="60" spans="2:40" x14ac:dyDescent="0.4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4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4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4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4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4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45">
      <c r="B66" s="300">
        <v>42</v>
      </c>
      <c r="C66" s="301" t="str">
        <f t="shared" ref="C66:C97" si="8">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45">
      <c r="B67" s="300">
        <v>43</v>
      </c>
      <c r="C67" s="301" t="str">
        <f t="shared" si="8"/>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45">
      <c r="B68" s="300">
        <v>44</v>
      </c>
      <c r="C68" s="301" t="str">
        <f t="shared" si="8"/>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45">
      <c r="B69" s="300">
        <v>45</v>
      </c>
      <c r="C69" s="301" t="str">
        <f t="shared" si="8"/>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45">
      <c r="B70" s="300">
        <v>46</v>
      </c>
      <c r="C70" s="301" t="str">
        <f t="shared" si="8"/>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45">
      <c r="B71" s="300">
        <v>47</v>
      </c>
      <c r="C71" s="301" t="str">
        <f t="shared" si="8"/>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45">
      <c r="B72" s="300">
        <v>48</v>
      </c>
      <c r="C72" s="301" t="str">
        <f t="shared" si="8"/>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45">
      <c r="B73" s="300">
        <v>49</v>
      </c>
      <c r="C73" s="301" t="str">
        <f t="shared" si="8"/>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45">
      <c r="B74" s="300">
        <v>50</v>
      </c>
      <c r="C74" s="301" t="str">
        <f t="shared" si="8"/>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45">
      <c r="B75" s="300">
        <v>51</v>
      </c>
      <c r="C75" s="301" t="str">
        <f t="shared" si="8"/>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45">
      <c r="B76" s="300">
        <v>52</v>
      </c>
      <c r="C76" s="301" t="str">
        <f t="shared" si="8"/>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45">
      <c r="B77" s="300">
        <v>53</v>
      </c>
      <c r="C77" s="301" t="str">
        <f t="shared" si="8"/>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45">
      <c r="B78" s="300">
        <v>54</v>
      </c>
      <c r="C78" s="301" t="str">
        <f t="shared" si="8"/>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45">
      <c r="B79" s="300">
        <v>55</v>
      </c>
      <c r="C79" s="301" t="str">
        <f t="shared" si="8"/>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45">
      <c r="B80" s="300">
        <v>56</v>
      </c>
      <c r="C80" s="301" t="str">
        <f t="shared" si="8"/>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45">
      <c r="B81" s="300">
        <v>57</v>
      </c>
      <c r="C81" s="301" t="str">
        <f t="shared" si="8"/>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45">
      <c r="B82" s="300">
        <v>58</v>
      </c>
      <c r="C82" s="301" t="str">
        <f t="shared" si="8"/>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45">
      <c r="B83" s="300">
        <v>59</v>
      </c>
      <c r="C83" s="301" t="str">
        <f t="shared" si="8"/>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45">
      <c r="B84" s="300">
        <v>60</v>
      </c>
      <c r="C84" s="301" t="str">
        <f t="shared" si="8"/>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45">
      <c r="B85" s="300">
        <v>61</v>
      </c>
      <c r="C85" s="301" t="str">
        <f t="shared" si="8"/>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45">
      <c r="B86" s="300">
        <v>62</v>
      </c>
      <c r="C86" s="301" t="str">
        <f t="shared" si="8"/>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45">
      <c r="B87" s="300">
        <v>63</v>
      </c>
      <c r="C87" s="301" t="str">
        <f t="shared" si="8"/>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45">
      <c r="B88" s="300">
        <v>64</v>
      </c>
      <c r="C88" s="301" t="str">
        <f t="shared" si="8"/>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45">
      <c r="B89" s="300">
        <v>65</v>
      </c>
      <c r="C89" s="301" t="str">
        <f t="shared" si="8"/>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45">
      <c r="B90" s="300">
        <v>66</v>
      </c>
      <c r="C90" s="301" t="str">
        <f t="shared" si="8"/>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45">
      <c r="B91" s="300">
        <v>67</v>
      </c>
      <c r="C91" s="301" t="str">
        <f t="shared" si="8"/>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45">
      <c r="B92" s="300">
        <v>68</v>
      </c>
      <c r="C92" s="301" t="str">
        <f t="shared" si="8"/>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45">
      <c r="B93" s="300">
        <v>69</v>
      </c>
      <c r="C93" s="301" t="str">
        <f t="shared" si="8"/>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45">
      <c r="B94" s="300">
        <v>70</v>
      </c>
      <c r="C94" s="301" t="str">
        <f t="shared" si="8"/>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45">
      <c r="B95" s="300">
        <v>71</v>
      </c>
      <c r="C95" s="301" t="str">
        <f t="shared" si="8"/>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45">
      <c r="B96" s="300">
        <v>72</v>
      </c>
      <c r="C96" s="301" t="str">
        <f t="shared" si="8"/>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45">
      <c r="B97" s="300">
        <v>73</v>
      </c>
      <c r="C97" s="301" t="str">
        <f t="shared" si="8"/>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45">
      <c r="B98" s="300">
        <v>74</v>
      </c>
      <c r="C98" s="301" t="str">
        <f t="shared" ref="C98:C129" si="9">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45">
      <c r="B99" s="300">
        <v>75</v>
      </c>
      <c r="C99" s="301" t="str">
        <f t="shared" si="9"/>
        <v/>
      </c>
      <c r="D99" s="144"/>
      <c r="E99" s="144"/>
      <c r="F99" s="147"/>
      <c r="G99" s="148"/>
      <c r="H99" s="33"/>
      <c r="I99" s="36"/>
      <c r="J99" s="36"/>
      <c r="K99" s="302" t="str">
        <f t="shared" ref="K99:K133" si="10">IF(OR(G99="Combined Summary",F99="Standalone"),(SUMPRODUCT(--(D$34:D$133=D99),I$34:I$133,J$34:J$133)),"")</f>
        <v/>
      </c>
      <c r="L99" s="126"/>
      <c r="M99" s="133"/>
      <c r="N99" s="30"/>
      <c r="O99" s="30"/>
      <c r="P99" s="30"/>
      <c r="Q99" s="303">
        <f t="shared" ref="Q99:Q104" si="11">SUM(L99:P99)</f>
        <v>0</v>
      </c>
      <c r="R99" s="178" t="str">
        <f t="shared" ref="R99:R133" si="12">IF(OR(G99="Combined Summary",F99="Standalone"),(SUMIF(D$34:D$133,D99,I$34:I$133)),"")</f>
        <v/>
      </c>
      <c r="S99" s="180" t="str">
        <f t="shared" ref="S99:S133" si="13">IF(AND(F99="Standalone",NOT(R99=1)),"ERROR",IF(AND(G99="Combined Summary",NOT(R99=1)),"ERROR",""))</f>
        <v/>
      </c>
      <c r="AL99" s="27"/>
      <c r="AM99" s="27"/>
      <c r="AN99" s="27"/>
    </row>
    <row r="100" spans="2:40" x14ac:dyDescent="0.45">
      <c r="B100" s="300">
        <v>76</v>
      </c>
      <c r="C100" s="301" t="str">
        <f t="shared" si="9"/>
        <v/>
      </c>
      <c r="D100" s="144"/>
      <c r="E100" s="144"/>
      <c r="F100" s="147"/>
      <c r="G100" s="148"/>
      <c r="H100" s="33"/>
      <c r="I100" s="36"/>
      <c r="J100" s="36"/>
      <c r="K100" s="302" t="str">
        <f t="shared" si="10"/>
        <v/>
      </c>
      <c r="L100" s="126"/>
      <c r="M100" s="133"/>
      <c r="N100" s="30"/>
      <c r="O100" s="30"/>
      <c r="P100" s="30"/>
      <c r="Q100" s="303">
        <f t="shared" si="11"/>
        <v>0</v>
      </c>
      <c r="R100" s="178" t="str">
        <f t="shared" si="12"/>
        <v/>
      </c>
      <c r="S100" s="180" t="str">
        <f t="shared" si="13"/>
        <v/>
      </c>
      <c r="AL100" s="27"/>
      <c r="AM100" s="27"/>
      <c r="AN100" s="27"/>
    </row>
    <row r="101" spans="2:40" x14ac:dyDescent="0.45">
      <c r="B101" s="300">
        <v>77</v>
      </c>
      <c r="C101" s="301" t="str">
        <f t="shared" si="9"/>
        <v/>
      </c>
      <c r="D101" s="144"/>
      <c r="E101" s="144"/>
      <c r="F101" s="147"/>
      <c r="G101" s="148"/>
      <c r="H101" s="33"/>
      <c r="I101" s="36"/>
      <c r="J101" s="36"/>
      <c r="K101" s="302" t="str">
        <f t="shared" si="10"/>
        <v/>
      </c>
      <c r="L101" s="126"/>
      <c r="M101" s="133"/>
      <c r="N101" s="30"/>
      <c r="O101" s="30"/>
      <c r="P101" s="30"/>
      <c r="Q101" s="303">
        <f t="shared" si="11"/>
        <v>0</v>
      </c>
      <c r="R101" s="178" t="str">
        <f t="shared" si="12"/>
        <v/>
      </c>
      <c r="S101" s="180" t="str">
        <f t="shared" si="13"/>
        <v/>
      </c>
      <c r="AL101" s="27"/>
      <c r="AM101" s="27"/>
      <c r="AN101" s="27"/>
    </row>
    <row r="102" spans="2:40" x14ac:dyDescent="0.45">
      <c r="B102" s="300">
        <v>78</v>
      </c>
      <c r="C102" s="301" t="str">
        <f t="shared" si="9"/>
        <v/>
      </c>
      <c r="D102" s="144"/>
      <c r="E102" s="144"/>
      <c r="F102" s="147"/>
      <c r="G102" s="148"/>
      <c r="H102" s="33"/>
      <c r="I102" s="36"/>
      <c r="J102" s="36"/>
      <c r="K102" s="302" t="str">
        <f t="shared" si="10"/>
        <v/>
      </c>
      <c r="L102" s="126"/>
      <c r="M102" s="133"/>
      <c r="N102" s="30"/>
      <c r="O102" s="30"/>
      <c r="P102" s="30"/>
      <c r="Q102" s="303">
        <f t="shared" si="11"/>
        <v>0</v>
      </c>
      <c r="R102" s="178" t="str">
        <f t="shared" si="12"/>
        <v/>
      </c>
      <c r="S102" s="180" t="str">
        <f t="shared" si="13"/>
        <v/>
      </c>
      <c r="AL102" s="27"/>
      <c r="AM102" s="27"/>
      <c r="AN102" s="27"/>
    </row>
    <row r="103" spans="2:40" x14ac:dyDescent="0.45">
      <c r="B103" s="300">
        <v>79</v>
      </c>
      <c r="C103" s="301" t="str">
        <f t="shared" si="9"/>
        <v/>
      </c>
      <c r="D103" s="144"/>
      <c r="E103" s="144"/>
      <c r="F103" s="147"/>
      <c r="G103" s="148"/>
      <c r="H103" s="33"/>
      <c r="I103" s="36"/>
      <c r="J103" s="36"/>
      <c r="K103" s="302" t="str">
        <f t="shared" si="10"/>
        <v/>
      </c>
      <c r="L103" s="126"/>
      <c r="M103" s="133"/>
      <c r="N103" s="30"/>
      <c r="O103" s="30"/>
      <c r="P103" s="30"/>
      <c r="Q103" s="303">
        <f t="shared" si="11"/>
        <v>0</v>
      </c>
      <c r="R103" s="178" t="str">
        <f t="shared" si="12"/>
        <v/>
      </c>
      <c r="S103" s="180" t="str">
        <f t="shared" si="13"/>
        <v/>
      </c>
      <c r="AL103" s="27"/>
      <c r="AM103" s="27"/>
      <c r="AN103" s="27"/>
    </row>
    <row r="104" spans="2:40" x14ac:dyDescent="0.45">
      <c r="B104" s="300">
        <v>80</v>
      </c>
      <c r="C104" s="301" t="str">
        <f t="shared" si="9"/>
        <v/>
      </c>
      <c r="D104" s="144"/>
      <c r="E104" s="144"/>
      <c r="F104" s="147"/>
      <c r="G104" s="148"/>
      <c r="H104" s="33"/>
      <c r="I104" s="36"/>
      <c r="J104" s="36"/>
      <c r="K104" s="302" t="str">
        <f t="shared" si="10"/>
        <v/>
      </c>
      <c r="L104" s="126"/>
      <c r="M104" s="133"/>
      <c r="N104" s="30"/>
      <c r="O104" s="30"/>
      <c r="P104" s="30"/>
      <c r="Q104" s="303">
        <f t="shared" si="11"/>
        <v>0</v>
      </c>
      <c r="R104" s="178" t="str">
        <f t="shared" si="12"/>
        <v/>
      </c>
      <c r="S104" s="180" t="str">
        <f t="shared" si="13"/>
        <v/>
      </c>
      <c r="AL104" s="27"/>
      <c r="AM104" s="27"/>
      <c r="AN104" s="27"/>
    </row>
    <row r="105" spans="2:40" x14ac:dyDescent="0.45">
      <c r="B105" s="300">
        <v>81</v>
      </c>
      <c r="C105" s="301" t="str">
        <f t="shared" si="9"/>
        <v/>
      </c>
      <c r="D105" s="144"/>
      <c r="E105" s="144"/>
      <c r="F105" s="147"/>
      <c r="G105" s="148"/>
      <c r="H105" s="33"/>
      <c r="I105" s="36"/>
      <c r="J105" s="36"/>
      <c r="K105" s="302" t="str">
        <f t="shared" si="10"/>
        <v/>
      </c>
      <c r="L105" s="126"/>
      <c r="M105" s="133"/>
      <c r="N105" s="30"/>
      <c r="O105" s="30"/>
      <c r="P105" s="30"/>
      <c r="Q105" s="303">
        <f>SUM(L105:P105)</f>
        <v>0</v>
      </c>
      <c r="R105" s="178" t="str">
        <f t="shared" si="12"/>
        <v/>
      </c>
      <c r="S105" s="180" t="str">
        <f t="shared" si="13"/>
        <v/>
      </c>
      <c r="AL105" s="27"/>
      <c r="AM105" s="27"/>
      <c r="AN105" s="27"/>
    </row>
    <row r="106" spans="2:40" x14ac:dyDescent="0.45">
      <c r="B106" s="300">
        <v>82</v>
      </c>
      <c r="C106" s="301" t="str">
        <f t="shared" si="9"/>
        <v/>
      </c>
      <c r="D106" s="144"/>
      <c r="E106" s="144"/>
      <c r="F106" s="147"/>
      <c r="G106" s="148"/>
      <c r="H106" s="33"/>
      <c r="I106" s="36"/>
      <c r="J106" s="36"/>
      <c r="K106" s="302" t="str">
        <f t="shared" si="10"/>
        <v/>
      </c>
      <c r="L106" s="126"/>
      <c r="M106" s="133"/>
      <c r="N106" s="30"/>
      <c r="O106" s="30"/>
      <c r="P106" s="30"/>
      <c r="Q106" s="303">
        <f t="shared" ref="Q106:Q120" si="14">SUM(L106:P106)</f>
        <v>0</v>
      </c>
      <c r="R106" s="178" t="str">
        <f t="shared" si="12"/>
        <v/>
      </c>
      <c r="S106" s="180" t="str">
        <f t="shared" si="13"/>
        <v/>
      </c>
      <c r="AL106" s="27"/>
      <c r="AM106" s="27"/>
      <c r="AN106" s="27"/>
    </row>
    <row r="107" spans="2:40" x14ac:dyDescent="0.45">
      <c r="B107" s="300">
        <v>83</v>
      </c>
      <c r="C107" s="301" t="str">
        <f t="shared" si="9"/>
        <v/>
      </c>
      <c r="D107" s="144"/>
      <c r="E107" s="144"/>
      <c r="F107" s="147"/>
      <c r="G107" s="148"/>
      <c r="H107" s="33"/>
      <c r="I107" s="36"/>
      <c r="J107" s="36"/>
      <c r="K107" s="302" t="str">
        <f t="shared" si="10"/>
        <v/>
      </c>
      <c r="L107" s="126"/>
      <c r="M107" s="133"/>
      <c r="N107" s="30"/>
      <c r="O107" s="30"/>
      <c r="P107" s="30"/>
      <c r="Q107" s="303">
        <f t="shared" si="14"/>
        <v>0</v>
      </c>
      <c r="R107" s="178" t="str">
        <f t="shared" si="12"/>
        <v/>
      </c>
      <c r="S107" s="180" t="str">
        <f t="shared" si="13"/>
        <v/>
      </c>
      <c r="AL107" s="27"/>
      <c r="AM107" s="27"/>
      <c r="AN107" s="27"/>
    </row>
    <row r="108" spans="2:40" x14ac:dyDescent="0.45">
      <c r="B108" s="300">
        <v>84</v>
      </c>
      <c r="C108" s="301" t="str">
        <f t="shared" si="9"/>
        <v/>
      </c>
      <c r="D108" s="144"/>
      <c r="E108" s="144"/>
      <c r="F108" s="147"/>
      <c r="G108" s="148"/>
      <c r="H108" s="33"/>
      <c r="I108" s="36"/>
      <c r="J108" s="36"/>
      <c r="K108" s="302" t="str">
        <f t="shared" si="10"/>
        <v/>
      </c>
      <c r="L108" s="126"/>
      <c r="M108" s="133"/>
      <c r="N108" s="30"/>
      <c r="O108" s="30"/>
      <c r="P108" s="30"/>
      <c r="Q108" s="303">
        <f t="shared" si="14"/>
        <v>0</v>
      </c>
      <c r="R108" s="178" t="str">
        <f t="shared" si="12"/>
        <v/>
      </c>
      <c r="S108" s="180" t="str">
        <f t="shared" si="13"/>
        <v/>
      </c>
      <c r="AL108" s="27"/>
      <c r="AM108" s="27"/>
      <c r="AN108" s="27"/>
    </row>
    <row r="109" spans="2:40" x14ac:dyDescent="0.45">
      <c r="B109" s="300">
        <v>85</v>
      </c>
      <c r="C109" s="301" t="str">
        <f t="shared" si="9"/>
        <v/>
      </c>
      <c r="D109" s="144"/>
      <c r="E109" s="144"/>
      <c r="F109" s="147"/>
      <c r="G109" s="148"/>
      <c r="H109" s="33"/>
      <c r="I109" s="36"/>
      <c r="J109" s="36"/>
      <c r="K109" s="302" t="str">
        <f t="shared" si="10"/>
        <v/>
      </c>
      <c r="L109" s="126"/>
      <c r="M109" s="133"/>
      <c r="N109" s="30"/>
      <c r="O109" s="30"/>
      <c r="P109" s="30"/>
      <c r="Q109" s="303">
        <f t="shared" si="14"/>
        <v>0</v>
      </c>
      <c r="R109" s="178" t="str">
        <f t="shared" si="12"/>
        <v/>
      </c>
      <c r="S109" s="180" t="str">
        <f t="shared" si="13"/>
        <v/>
      </c>
      <c r="AL109" s="27"/>
      <c r="AM109" s="27"/>
      <c r="AN109" s="27"/>
    </row>
    <row r="110" spans="2:40" x14ac:dyDescent="0.45">
      <c r="B110" s="300">
        <v>86</v>
      </c>
      <c r="C110" s="301" t="str">
        <f t="shared" si="9"/>
        <v/>
      </c>
      <c r="D110" s="144"/>
      <c r="E110" s="144"/>
      <c r="F110" s="147"/>
      <c r="G110" s="148"/>
      <c r="H110" s="33"/>
      <c r="I110" s="36"/>
      <c r="J110" s="36"/>
      <c r="K110" s="302" t="str">
        <f t="shared" si="10"/>
        <v/>
      </c>
      <c r="L110" s="126"/>
      <c r="M110" s="133"/>
      <c r="N110" s="30"/>
      <c r="O110" s="30"/>
      <c r="P110" s="30"/>
      <c r="Q110" s="303">
        <f t="shared" si="14"/>
        <v>0</v>
      </c>
      <c r="R110" s="178" t="str">
        <f t="shared" si="12"/>
        <v/>
      </c>
      <c r="S110" s="180" t="str">
        <f t="shared" si="13"/>
        <v/>
      </c>
      <c r="AL110" s="27"/>
      <c r="AM110" s="27"/>
      <c r="AN110" s="27"/>
    </row>
    <row r="111" spans="2:40" x14ac:dyDescent="0.45">
      <c r="B111" s="300">
        <v>87</v>
      </c>
      <c r="C111" s="301" t="str">
        <f t="shared" si="9"/>
        <v/>
      </c>
      <c r="D111" s="144"/>
      <c r="E111" s="144"/>
      <c r="F111" s="147"/>
      <c r="G111" s="148"/>
      <c r="H111" s="33"/>
      <c r="I111" s="36"/>
      <c r="J111" s="36"/>
      <c r="K111" s="302" t="str">
        <f t="shared" si="10"/>
        <v/>
      </c>
      <c r="L111" s="126"/>
      <c r="M111" s="133"/>
      <c r="N111" s="30"/>
      <c r="O111" s="30"/>
      <c r="P111" s="30"/>
      <c r="Q111" s="303">
        <f t="shared" si="14"/>
        <v>0</v>
      </c>
      <c r="R111" s="178" t="str">
        <f t="shared" si="12"/>
        <v/>
      </c>
      <c r="S111" s="180" t="str">
        <f t="shared" si="13"/>
        <v/>
      </c>
      <c r="AL111" s="27"/>
      <c r="AM111" s="27"/>
      <c r="AN111" s="27"/>
    </row>
    <row r="112" spans="2:40" x14ac:dyDescent="0.45">
      <c r="B112" s="300">
        <v>88</v>
      </c>
      <c r="C112" s="301" t="str">
        <f t="shared" si="9"/>
        <v/>
      </c>
      <c r="D112" s="144"/>
      <c r="E112" s="144"/>
      <c r="F112" s="147"/>
      <c r="G112" s="148"/>
      <c r="H112" s="33"/>
      <c r="I112" s="36"/>
      <c r="J112" s="36"/>
      <c r="K112" s="302" t="str">
        <f t="shared" si="10"/>
        <v/>
      </c>
      <c r="L112" s="126"/>
      <c r="M112" s="133"/>
      <c r="N112" s="30"/>
      <c r="O112" s="30"/>
      <c r="P112" s="30"/>
      <c r="Q112" s="303">
        <f t="shared" si="14"/>
        <v>0</v>
      </c>
      <c r="R112" s="178" t="str">
        <f t="shared" si="12"/>
        <v/>
      </c>
      <c r="S112" s="180" t="str">
        <f t="shared" si="13"/>
        <v/>
      </c>
      <c r="AL112" s="27"/>
      <c r="AM112" s="27"/>
      <c r="AN112" s="27"/>
    </row>
    <row r="113" spans="2:40" x14ac:dyDescent="0.45">
      <c r="B113" s="300">
        <v>89</v>
      </c>
      <c r="C113" s="301" t="str">
        <f t="shared" si="9"/>
        <v/>
      </c>
      <c r="D113" s="144"/>
      <c r="E113" s="144"/>
      <c r="F113" s="147"/>
      <c r="G113" s="148"/>
      <c r="H113" s="33"/>
      <c r="I113" s="36"/>
      <c r="J113" s="36"/>
      <c r="K113" s="302" t="str">
        <f t="shared" si="10"/>
        <v/>
      </c>
      <c r="L113" s="126"/>
      <c r="M113" s="133"/>
      <c r="N113" s="30"/>
      <c r="O113" s="30"/>
      <c r="P113" s="30"/>
      <c r="Q113" s="303">
        <f t="shared" si="14"/>
        <v>0</v>
      </c>
      <c r="R113" s="178" t="str">
        <f t="shared" si="12"/>
        <v/>
      </c>
      <c r="S113" s="180" t="str">
        <f t="shared" si="13"/>
        <v/>
      </c>
      <c r="AL113" s="27"/>
      <c r="AM113" s="27"/>
      <c r="AN113" s="27"/>
    </row>
    <row r="114" spans="2:40" x14ac:dyDescent="0.45">
      <c r="B114" s="300">
        <v>90</v>
      </c>
      <c r="C114" s="301" t="str">
        <f t="shared" si="9"/>
        <v/>
      </c>
      <c r="D114" s="144"/>
      <c r="E114" s="144"/>
      <c r="F114" s="147"/>
      <c r="G114" s="148"/>
      <c r="H114" s="33"/>
      <c r="I114" s="36"/>
      <c r="J114" s="36"/>
      <c r="K114" s="302" t="str">
        <f t="shared" si="10"/>
        <v/>
      </c>
      <c r="L114" s="126"/>
      <c r="M114" s="133"/>
      <c r="N114" s="30"/>
      <c r="O114" s="30"/>
      <c r="P114" s="30"/>
      <c r="Q114" s="303">
        <f t="shared" si="14"/>
        <v>0</v>
      </c>
      <c r="R114" s="178" t="str">
        <f t="shared" si="12"/>
        <v/>
      </c>
      <c r="S114" s="180" t="str">
        <f t="shared" si="13"/>
        <v/>
      </c>
      <c r="AL114" s="27"/>
      <c r="AM114" s="27"/>
      <c r="AN114" s="27"/>
    </row>
    <row r="115" spans="2:40" x14ac:dyDescent="0.45">
      <c r="B115" s="300">
        <v>91</v>
      </c>
      <c r="C115" s="301" t="str">
        <f t="shared" si="9"/>
        <v/>
      </c>
      <c r="D115" s="144"/>
      <c r="E115" s="144"/>
      <c r="F115" s="147"/>
      <c r="G115" s="148"/>
      <c r="H115" s="33"/>
      <c r="I115" s="36"/>
      <c r="J115" s="36"/>
      <c r="K115" s="302" t="str">
        <f t="shared" si="10"/>
        <v/>
      </c>
      <c r="L115" s="126"/>
      <c r="M115" s="133"/>
      <c r="N115" s="30"/>
      <c r="O115" s="30"/>
      <c r="P115" s="30"/>
      <c r="Q115" s="303">
        <f t="shared" si="14"/>
        <v>0</v>
      </c>
      <c r="R115" s="178" t="str">
        <f t="shared" si="12"/>
        <v/>
      </c>
      <c r="S115" s="180" t="str">
        <f t="shared" si="13"/>
        <v/>
      </c>
      <c r="AL115" s="27"/>
      <c r="AM115" s="27"/>
      <c r="AN115" s="27"/>
    </row>
    <row r="116" spans="2:40" x14ac:dyDescent="0.45">
      <c r="B116" s="300">
        <v>92</v>
      </c>
      <c r="C116" s="301" t="str">
        <f t="shared" si="9"/>
        <v/>
      </c>
      <c r="D116" s="144"/>
      <c r="E116" s="144"/>
      <c r="F116" s="147"/>
      <c r="G116" s="148"/>
      <c r="H116" s="33"/>
      <c r="I116" s="36"/>
      <c r="J116" s="36"/>
      <c r="K116" s="302" t="str">
        <f t="shared" si="10"/>
        <v/>
      </c>
      <c r="L116" s="126"/>
      <c r="M116" s="133"/>
      <c r="N116" s="30"/>
      <c r="O116" s="30"/>
      <c r="P116" s="30"/>
      <c r="Q116" s="303">
        <f t="shared" si="14"/>
        <v>0</v>
      </c>
      <c r="R116" s="178" t="str">
        <f t="shared" si="12"/>
        <v/>
      </c>
      <c r="S116" s="180" t="str">
        <f t="shared" si="13"/>
        <v/>
      </c>
      <c r="AL116" s="27"/>
      <c r="AM116" s="27"/>
      <c r="AN116" s="27"/>
    </row>
    <row r="117" spans="2:40" x14ac:dyDescent="0.45">
      <c r="B117" s="300">
        <v>93</v>
      </c>
      <c r="C117" s="301" t="str">
        <f t="shared" si="9"/>
        <v/>
      </c>
      <c r="D117" s="144"/>
      <c r="E117" s="144"/>
      <c r="F117" s="147"/>
      <c r="G117" s="148"/>
      <c r="H117" s="33"/>
      <c r="I117" s="36"/>
      <c r="J117" s="36"/>
      <c r="K117" s="302" t="str">
        <f t="shared" si="10"/>
        <v/>
      </c>
      <c r="L117" s="126"/>
      <c r="M117" s="133"/>
      <c r="N117" s="30"/>
      <c r="O117" s="30"/>
      <c r="P117" s="30"/>
      <c r="Q117" s="303">
        <f t="shared" si="14"/>
        <v>0</v>
      </c>
      <c r="R117" s="178" t="str">
        <f t="shared" si="12"/>
        <v/>
      </c>
      <c r="S117" s="180" t="str">
        <f t="shared" si="13"/>
        <v/>
      </c>
      <c r="AL117" s="27"/>
      <c r="AM117" s="27"/>
      <c r="AN117" s="27"/>
    </row>
    <row r="118" spans="2:40" x14ac:dyDescent="0.45">
      <c r="B118" s="300">
        <v>94</v>
      </c>
      <c r="C118" s="301" t="str">
        <f t="shared" si="9"/>
        <v/>
      </c>
      <c r="D118" s="144"/>
      <c r="E118" s="144"/>
      <c r="F118" s="147"/>
      <c r="G118" s="148"/>
      <c r="H118" s="33"/>
      <c r="I118" s="36"/>
      <c r="J118" s="36"/>
      <c r="K118" s="302" t="str">
        <f t="shared" si="10"/>
        <v/>
      </c>
      <c r="L118" s="126"/>
      <c r="M118" s="133"/>
      <c r="N118" s="30"/>
      <c r="O118" s="30"/>
      <c r="P118" s="30"/>
      <c r="Q118" s="303">
        <f t="shared" si="14"/>
        <v>0</v>
      </c>
      <c r="R118" s="178" t="str">
        <f t="shared" si="12"/>
        <v/>
      </c>
      <c r="S118" s="180" t="str">
        <f t="shared" si="13"/>
        <v/>
      </c>
      <c r="AL118" s="27"/>
      <c r="AM118" s="27"/>
      <c r="AN118" s="27"/>
    </row>
    <row r="119" spans="2:40" x14ac:dyDescent="0.45">
      <c r="B119" s="300">
        <v>95</v>
      </c>
      <c r="C119" s="301" t="str">
        <f t="shared" si="9"/>
        <v/>
      </c>
      <c r="D119" s="144"/>
      <c r="E119" s="144"/>
      <c r="F119" s="147"/>
      <c r="G119" s="148"/>
      <c r="H119" s="33"/>
      <c r="I119" s="36"/>
      <c r="J119" s="36"/>
      <c r="K119" s="302" t="str">
        <f t="shared" si="10"/>
        <v/>
      </c>
      <c r="L119" s="126"/>
      <c r="M119" s="133"/>
      <c r="N119" s="30"/>
      <c r="O119" s="30"/>
      <c r="P119" s="30"/>
      <c r="Q119" s="303">
        <f t="shared" si="14"/>
        <v>0</v>
      </c>
      <c r="R119" s="178" t="str">
        <f t="shared" si="12"/>
        <v/>
      </c>
      <c r="S119" s="180" t="str">
        <f t="shared" si="13"/>
        <v/>
      </c>
      <c r="AL119" s="27"/>
      <c r="AM119" s="27"/>
      <c r="AN119" s="27"/>
    </row>
    <row r="120" spans="2:40" x14ac:dyDescent="0.45">
      <c r="B120" s="300">
        <v>96</v>
      </c>
      <c r="C120" s="301" t="str">
        <f t="shared" si="9"/>
        <v/>
      </c>
      <c r="D120" s="144"/>
      <c r="E120" s="144"/>
      <c r="F120" s="147"/>
      <c r="G120" s="148"/>
      <c r="H120" s="33"/>
      <c r="I120" s="36"/>
      <c r="J120" s="36"/>
      <c r="K120" s="302" t="str">
        <f t="shared" si="10"/>
        <v/>
      </c>
      <c r="L120" s="126"/>
      <c r="M120" s="133"/>
      <c r="N120" s="30"/>
      <c r="O120" s="30"/>
      <c r="P120" s="30"/>
      <c r="Q120" s="303">
        <f t="shared" si="14"/>
        <v>0</v>
      </c>
      <c r="R120" s="178" t="str">
        <f t="shared" si="12"/>
        <v/>
      </c>
      <c r="S120" s="180" t="str">
        <f t="shared" si="13"/>
        <v/>
      </c>
      <c r="AL120" s="27"/>
      <c r="AM120" s="27"/>
      <c r="AN120" s="27"/>
    </row>
    <row r="121" spans="2:40" x14ac:dyDescent="0.45">
      <c r="B121" s="300">
        <v>97</v>
      </c>
      <c r="C121" s="301" t="str">
        <f t="shared" si="9"/>
        <v/>
      </c>
      <c r="D121" s="144"/>
      <c r="E121" s="144"/>
      <c r="F121" s="147"/>
      <c r="G121" s="148"/>
      <c r="H121" s="33"/>
      <c r="I121" s="36"/>
      <c r="J121" s="36"/>
      <c r="K121" s="302" t="str">
        <f t="shared" si="10"/>
        <v/>
      </c>
      <c r="L121" s="126"/>
      <c r="M121" s="133"/>
      <c r="N121" s="30"/>
      <c r="O121" s="30"/>
      <c r="P121" s="30"/>
      <c r="Q121" s="303">
        <f>SUM(L121:P121)</f>
        <v>0</v>
      </c>
      <c r="R121" s="178" t="str">
        <f t="shared" si="12"/>
        <v/>
      </c>
      <c r="S121" s="180" t="str">
        <f t="shared" si="13"/>
        <v/>
      </c>
      <c r="AL121" s="27"/>
      <c r="AM121" s="27"/>
      <c r="AN121" s="27"/>
    </row>
    <row r="122" spans="2:40" x14ac:dyDescent="0.45">
      <c r="B122" s="300">
        <v>98</v>
      </c>
      <c r="C122" s="301" t="str">
        <f t="shared" si="9"/>
        <v/>
      </c>
      <c r="D122" s="144"/>
      <c r="E122" s="144"/>
      <c r="F122" s="147"/>
      <c r="G122" s="148"/>
      <c r="H122" s="33"/>
      <c r="I122" s="36"/>
      <c r="J122" s="36"/>
      <c r="K122" s="302" t="str">
        <f t="shared" si="10"/>
        <v/>
      </c>
      <c r="L122" s="126"/>
      <c r="M122" s="133"/>
      <c r="N122" s="30"/>
      <c r="O122" s="30"/>
      <c r="P122" s="30"/>
      <c r="Q122" s="303">
        <f t="shared" ref="Q122:Q133" si="15">SUM(L122:P122)</f>
        <v>0</v>
      </c>
      <c r="R122" s="178" t="str">
        <f t="shared" si="12"/>
        <v/>
      </c>
      <c r="S122" s="180" t="str">
        <f t="shared" si="13"/>
        <v/>
      </c>
      <c r="AL122" s="27"/>
      <c r="AM122" s="27"/>
      <c r="AN122" s="27"/>
    </row>
    <row r="123" spans="2:40" x14ac:dyDescent="0.45">
      <c r="B123" s="300">
        <v>99</v>
      </c>
      <c r="C123" s="301" t="str">
        <f t="shared" si="9"/>
        <v/>
      </c>
      <c r="D123" s="144"/>
      <c r="E123" s="144"/>
      <c r="F123" s="147"/>
      <c r="G123" s="148"/>
      <c r="H123" s="33"/>
      <c r="I123" s="36"/>
      <c r="J123" s="36"/>
      <c r="K123" s="302" t="str">
        <f t="shared" si="10"/>
        <v/>
      </c>
      <c r="L123" s="126"/>
      <c r="M123" s="133"/>
      <c r="N123" s="30"/>
      <c r="O123" s="30"/>
      <c r="P123" s="30"/>
      <c r="Q123" s="303">
        <f t="shared" si="15"/>
        <v>0</v>
      </c>
      <c r="R123" s="178" t="str">
        <f t="shared" si="12"/>
        <v/>
      </c>
      <c r="S123" s="180" t="str">
        <f t="shared" si="13"/>
        <v/>
      </c>
      <c r="AL123" s="27"/>
      <c r="AM123" s="27"/>
      <c r="AN123" s="27"/>
    </row>
    <row r="124" spans="2:40" x14ac:dyDescent="0.45">
      <c r="B124" s="300">
        <v>100</v>
      </c>
      <c r="C124" s="301" t="str">
        <f t="shared" si="9"/>
        <v/>
      </c>
      <c r="D124" s="144"/>
      <c r="E124" s="144"/>
      <c r="F124" s="147"/>
      <c r="G124" s="148"/>
      <c r="H124" s="33"/>
      <c r="I124" s="36"/>
      <c r="J124" s="36"/>
      <c r="K124" s="302" t="str">
        <f t="shared" si="10"/>
        <v/>
      </c>
      <c r="L124" s="126"/>
      <c r="M124" s="133"/>
      <c r="N124" s="30"/>
      <c r="O124" s="30"/>
      <c r="P124" s="30"/>
      <c r="Q124" s="303">
        <f t="shared" si="15"/>
        <v>0</v>
      </c>
      <c r="R124" s="178" t="str">
        <f t="shared" si="12"/>
        <v/>
      </c>
      <c r="S124" s="180" t="str">
        <f t="shared" si="13"/>
        <v/>
      </c>
      <c r="AL124" s="27"/>
      <c r="AM124" s="27"/>
      <c r="AN124" s="27"/>
    </row>
    <row r="125" spans="2:40" x14ac:dyDescent="0.45">
      <c r="B125" s="300">
        <v>101</v>
      </c>
      <c r="C125" s="301" t="str">
        <f t="shared" si="9"/>
        <v/>
      </c>
      <c r="D125" s="144"/>
      <c r="E125" s="144"/>
      <c r="F125" s="147"/>
      <c r="G125" s="148"/>
      <c r="H125" s="33"/>
      <c r="I125" s="36"/>
      <c r="J125" s="36"/>
      <c r="K125" s="302" t="str">
        <f t="shared" si="10"/>
        <v/>
      </c>
      <c r="L125" s="126"/>
      <c r="M125" s="133"/>
      <c r="N125" s="30"/>
      <c r="O125" s="30"/>
      <c r="P125" s="30"/>
      <c r="Q125" s="303">
        <f t="shared" si="15"/>
        <v>0</v>
      </c>
      <c r="R125" s="178" t="str">
        <f t="shared" si="12"/>
        <v/>
      </c>
      <c r="S125" s="180" t="str">
        <f t="shared" si="13"/>
        <v/>
      </c>
      <c r="AL125" s="27"/>
      <c r="AM125" s="27"/>
      <c r="AN125" s="27"/>
    </row>
    <row r="126" spans="2:40" x14ac:dyDescent="0.45">
      <c r="B126" s="300">
        <v>102</v>
      </c>
      <c r="C126" s="301" t="str">
        <f t="shared" si="9"/>
        <v/>
      </c>
      <c r="D126" s="144"/>
      <c r="E126" s="144"/>
      <c r="F126" s="147"/>
      <c r="G126" s="148"/>
      <c r="H126" s="33"/>
      <c r="I126" s="36"/>
      <c r="J126" s="36"/>
      <c r="K126" s="302" t="str">
        <f t="shared" si="10"/>
        <v/>
      </c>
      <c r="L126" s="126"/>
      <c r="M126" s="133"/>
      <c r="N126" s="30"/>
      <c r="O126" s="30"/>
      <c r="P126" s="30"/>
      <c r="Q126" s="303">
        <f t="shared" si="15"/>
        <v>0</v>
      </c>
      <c r="R126" s="178" t="str">
        <f t="shared" si="12"/>
        <v/>
      </c>
      <c r="S126" s="180" t="str">
        <f t="shared" si="13"/>
        <v/>
      </c>
      <c r="AL126" s="27"/>
      <c r="AM126" s="27"/>
      <c r="AN126" s="27"/>
    </row>
    <row r="127" spans="2:40" x14ac:dyDescent="0.45">
      <c r="B127" s="300">
        <v>103</v>
      </c>
      <c r="C127" s="301" t="str">
        <f t="shared" si="9"/>
        <v/>
      </c>
      <c r="D127" s="144"/>
      <c r="E127" s="144"/>
      <c r="F127" s="147"/>
      <c r="G127" s="148"/>
      <c r="H127" s="33"/>
      <c r="I127" s="36"/>
      <c r="J127" s="36"/>
      <c r="K127" s="302" t="str">
        <f t="shared" si="10"/>
        <v/>
      </c>
      <c r="L127" s="126"/>
      <c r="M127" s="133"/>
      <c r="N127" s="30"/>
      <c r="O127" s="30"/>
      <c r="P127" s="30"/>
      <c r="Q127" s="303">
        <f t="shared" si="15"/>
        <v>0</v>
      </c>
      <c r="R127" s="178" t="str">
        <f t="shared" si="12"/>
        <v/>
      </c>
      <c r="S127" s="180" t="str">
        <f t="shared" si="13"/>
        <v/>
      </c>
      <c r="AL127" s="27"/>
      <c r="AM127" s="27"/>
      <c r="AN127" s="27"/>
    </row>
    <row r="128" spans="2:40" x14ac:dyDescent="0.45">
      <c r="B128" s="300">
        <v>104</v>
      </c>
      <c r="C128" s="301" t="str">
        <f t="shared" si="9"/>
        <v/>
      </c>
      <c r="D128" s="144"/>
      <c r="E128" s="144"/>
      <c r="F128" s="147"/>
      <c r="G128" s="148"/>
      <c r="H128" s="33"/>
      <c r="I128" s="36"/>
      <c r="J128" s="36"/>
      <c r="K128" s="302" t="str">
        <f t="shared" si="10"/>
        <v/>
      </c>
      <c r="L128" s="126"/>
      <c r="M128" s="133"/>
      <c r="N128" s="30"/>
      <c r="O128" s="30"/>
      <c r="P128" s="30"/>
      <c r="Q128" s="303">
        <f t="shared" si="15"/>
        <v>0</v>
      </c>
      <c r="R128" s="178" t="str">
        <f t="shared" si="12"/>
        <v/>
      </c>
      <c r="S128" s="180" t="str">
        <f t="shared" si="13"/>
        <v/>
      </c>
      <c r="AL128" s="27"/>
      <c r="AM128" s="27"/>
      <c r="AN128" s="27"/>
    </row>
    <row r="129" spans="2:40" x14ac:dyDescent="0.45">
      <c r="B129" s="300">
        <v>105</v>
      </c>
      <c r="C129" s="301" t="str">
        <f t="shared" si="9"/>
        <v/>
      </c>
      <c r="D129" s="144"/>
      <c r="E129" s="144"/>
      <c r="F129" s="147"/>
      <c r="G129" s="148"/>
      <c r="H129" s="33"/>
      <c r="I129" s="36"/>
      <c r="J129" s="36"/>
      <c r="K129" s="302" t="str">
        <f t="shared" si="10"/>
        <v/>
      </c>
      <c r="L129" s="126"/>
      <c r="M129" s="133"/>
      <c r="N129" s="30"/>
      <c r="O129" s="30"/>
      <c r="P129" s="30"/>
      <c r="Q129" s="303">
        <f t="shared" si="15"/>
        <v>0</v>
      </c>
      <c r="R129" s="178" t="str">
        <f t="shared" si="12"/>
        <v/>
      </c>
      <c r="S129" s="180" t="str">
        <f t="shared" si="13"/>
        <v/>
      </c>
      <c r="AL129" s="27"/>
      <c r="AM129" s="27"/>
      <c r="AN129" s="27"/>
    </row>
    <row r="130" spans="2:40" x14ac:dyDescent="0.45">
      <c r="B130" s="300">
        <v>106</v>
      </c>
      <c r="C130" s="301" t="str">
        <f t="shared" ref="C130:C133" si="16">IF(AND(NOT(COUNTA(D130:J130)),(NOT(COUNTA(L130:P130)))),"",VLOOKUP($D$9,Info_County_Code,2,FALSE))</f>
        <v/>
      </c>
      <c r="D130" s="144"/>
      <c r="E130" s="144"/>
      <c r="F130" s="147"/>
      <c r="G130" s="148"/>
      <c r="H130" s="33"/>
      <c r="I130" s="36"/>
      <c r="J130" s="36"/>
      <c r="K130" s="302" t="str">
        <f t="shared" si="10"/>
        <v/>
      </c>
      <c r="L130" s="126"/>
      <c r="M130" s="133"/>
      <c r="N130" s="30"/>
      <c r="O130" s="30"/>
      <c r="P130" s="30"/>
      <c r="Q130" s="303">
        <f t="shared" si="15"/>
        <v>0</v>
      </c>
      <c r="R130" s="178" t="str">
        <f t="shared" si="12"/>
        <v/>
      </c>
      <c r="S130" s="180" t="str">
        <f t="shared" si="13"/>
        <v/>
      </c>
      <c r="AL130" s="27"/>
      <c r="AM130" s="27"/>
      <c r="AN130" s="27"/>
    </row>
    <row r="131" spans="2:40" x14ac:dyDescent="0.45">
      <c r="B131" s="300">
        <v>107</v>
      </c>
      <c r="C131" s="301" t="str">
        <f t="shared" si="16"/>
        <v/>
      </c>
      <c r="D131" s="144"/>
      <c r="E131" s="144"/>
      <c r="F131" s="147"/>
      <c r="G131" s="148"/>
      <c r="H131" s="33"/>
      <c r="I131" s="36"/>
      <c r="J131" s="36"/>
      <c r="K131" s="302" t="str">
        <f t="shared" si="10"/>
        <v/>
      </c>
      <c r="L131" s="126"/>
      <c r="M131" s="133"/>
      <c r="N131" s="30"/>
      <c r="O131" s="30"/>
      <c r="P131" s="30"/>
      <c r="Q131" s="303">
        <f t="shared" si="15"/>
        <v>0</v>
      </c>
      <c r="R131" s="178" t="str">
        <f t="shared" si="12"/>
        <v/>
      </c>
      <c r="S131" s="180" t="str">
        <f t="shared" si="13"/>
        <v/>
      </c>
      <c r="AL131" s="27"/>
      <c r="AM131" s="27"/>
      <c r="AN131" s="27"/>
    </row>
    <row r="132" spans="2:40" x14ac:dyDescent="0.45">
      <c r="B132" s="300">
        <v>108</v>
      </c>
      <c r="C132" s="301" t="str">
        <f t="shared" si="16"/>
        <v/>
      </c>
      <c r="D132" s="144"/>
      <c r="E132" s="144"/>
      <c r="F132" s="147"/>
      <c r="G132" s="148"/>
      <c r="H132" s="33"/>
      <c r="I132" s="36"/>
      <c r="J132" s="36"/>
      <c r="K132" s="302" t="str">
        <f t="shared" si="10"/>
        <v/>
      </c>
      <c r="L132" s="126"/>
      <c r="M132" s="133"/>
      <c r="N132" s="30"/>
      <c r="O132" s="30"/>
      <c r="P132" s="30"/>
      <c r="Q132" s="303">
        <f t="shared" si="15"/>
        <v>0</v>
      </c>
      <c r="R132" s="178" t="str">
        <f t="shared" si="12"/>
        <v/>
      </c>
      <c r="S132" s="180" t="str">
        <f t="shared" si="13"/>
        <v/>
      </c>
      <c r="AL132" s="27"/>
      <c r="AM132" s="27"/>
      <c r="AN132" s="27"/>
    </row>
    <row r="133" spans="2:40" x14ac:dyDescent="0.45">
      <c r="B133" s="300">
        <v>109</v>
      </c>
      <c r="C133" s="301" t="str">
        <f t="shared" si="16"/>
        <v/>
      </c>
      <c r="D133" s="144"/>
      <c r="E133" s="144"/>
      <c r="F133" s="147"/>
      <c r="G133" s="148"/>
      <c r="H133" s="33"/>
      <c r="I133" s="36"/>
      <c r="J133" s="36"/>
      <c r="K133" s="302" t="str">
        <f t="shared" si="10"/>
        <v/>
      </c>
      <c r="L133" s="126"/>
      <c r="M133" s="133"/>
      <c r="N133" s="30"/>
      <c r="O133" s="30"/>
      <c r="P133" s="30"/>
      <c r="Q133" s="303">
        <f t="shared" si="15"/>
        <v>0</v>
      </c>
      <c r="R133" s="178" t="str">
        <f t="shared" si="12"/>
        <v/>
      </c>
      <c r="S133" s="180" t="str">
        <f t="shared" si="13"/>
        <v/>
      </c>
      <c r="AL133" s="27"/>
      <c r="AM133" s="27"/>
      <c r="AN133" s="27"/>
    </row>
    <row r="134" spans="2:40" hidden="1" x14ac:dyDescent="0.45">
      <c r="B134" s="37"/>
      <c r="C134" s="27"/>
    </row>
    <row r="135" spans="2:40" hidden="1" x14ac:dyDescent="0.45"/>
    <row r="136" spans="2:40" hidden="1" x14ac:dyDescent="0.45"/>
    <row r="137" spans="2:40" hidden="1" x14ac:dyDescent="0.45"/>
    <row r="138" spans="2:40" hidden="1" x14ac:dyDescent="0.45"/>
    <row r="139" spans="2:40" hidden="1" x14ac:dyDescent="0.45"/>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74"/>
  <sheetViews>
    <sheetView workbookViewId="0">
      <selection activeCell="A4" sqref="A4"/>
    </sheetView>
  </sheetViews>
  <sheetFormatPr defaultColWidth="0" defaultRowHeight="14.25" zeroHeight="1" x14ac:dyDescent="0.45"/>
  <cols>
    <col min="1" max="1" width="128" style="393" customWidth="1"/>
    <col min="2" max="3" width="9.19921875" style="393" hidden="1" customWidth="1"/>
    <col min="4" max="16384" width="9.19921875" style="393" hidden="1"/>
  </cols>
  <sheetData>
    <row r="1" spans="1:1" ht="13.5" customHeight="1" x14ac:dyDescent="0.45">
      <c r="A1" s="383" t="s">
        <v>773</v>
      </c>
    </row>
    <row r="2" spans="1:1" ht="15.4" x14ac:dyDescent="0.45">
      <c r="A2" s="385" t="s">
        <v>313</v>
      </c>
    </row>
    <row r="3" spans="1:1" ht="15.4" x14ac:dyDescent="0.45">
      <c r="A3" s="385" t="s">
        <v>312</v>
      </c>
    </row>
    <row r="4" spans="1:1" ht="15.4" x14ac:dyDescent="0.45">
      <c r="A4" s="385" t="s">
        <v>438</v>
      </c>
    </row>
    <row r="5" spans="1:1" ht="15.4" x14ac:dyDescent="0.45">
      <c r="A5" s="385" t="s">
        <v>439</v>
      </c>
    </row>
    <row r="6" spans="1:1" ht="15.4" x14ac:dyDescent="0.45">
      <c r="A6" s="385" t="s">
        <v>440</v>
      </c>
    </row>
    <row r="7" spans="1:1" ht="15.4" x14ac:dyDescent="0.45">
      <c r="A7" s="385" t="s">
        <v>726</v>
      </c>
    </row>
    <row r="8" spans="1:1" ht="30.4" x14ac:dyDescent="0.45">
      <c r="A8" s="385" t="s">
        <v>441</v>
      </c>
    </row>
    <row r="9" spans="1:1" ht="15.4" x14ac:dyDescent="0.45">
      <c r="A9" s="385" t="s">
        <v>429</v>
      </c>
    </row>
    <row r="10" spans="1:1" ht="15.4" x14ac:dyDescent="0.45">
      <c r="A10" s="385" t="s">
        <v>442</v>
      </c>
    </row>
    <row r="11" spans="1:1" ht="15.4" x14ac:dyDescent="0.45">
      <c r="A11" s="385" t="s">
        <v>443</v>
      </c>
    </row>
    <row r="12" spans="1:1" ht="15.4" x14ac:dyDescent="0.45">
      <c r="A12" s="385" t="s">
        <v>444</v>
      </c>
    </row>
    <row r="13" spans="1:1" ht="15.4" x14ac:dyDescent="0.45">
      <c r="A13" s="385" t="s">
        <v>734</v>
      </c>
    </row>
    <row r="14" spans="1:1" ht="15.4" x14ac:dyDescent="0.45">
      <c r="A14" s="385" t="s">
        <v>445</v>
      </c>
    </row>
    <row r="15" spans="1:1" ht="15.4" x14ac:dyDescent="0.45">
      <c r="A15" s="385" t="s">
        <v>424</v>
      </c>
    </row>
    <row r="16" spans="1:1" ht="120.4" x14ac:dyDescent="0.45">
      <c r="A16" s="385" t="s">
        <v>446</v>
      </c>
    </row>
    <row r="17" spans="1:1" ht="15.4" x14ac:dyDescent="0.45">
      <c r="A17" s="385" t="s">
        <v>447</v>
      </c>
    </row>
    <row r="18" spans="1:1" ht="15.4" x14ac:dyDescent="0.45">
      <c r="A18" s="385" t="s">
        <v>448</v>
      </c>
    </row>
    <row r="19" spans="1:1" ht="15.4" x14ac:dyDescent="0.45">
      <c r="A19" s="385" t="s">
        <v>751</v>
      </c>
    </row>
    <row r="20" spans="1:1" ht="15.4" x14ac:dyDescent="0.45">
      <c r="A20" s="385" t="s">
        <v>449</v>
      </c>
    </row>
    <row r="21" spans="1:1" ht="15.4" x14ac:dyDescent="0.45">
      <c r="A21" s="385" t="s">
        <v>450</v>
      </c>
    </row>
    <row r="22" spans="1:1" ht="60.4" x14ac:dyDescent="0.45">
      <c r="A22" s="385" t="s">
        <v>451</v>
      </c>
    </row>
    <row r="23" spans="1:1" ht="15.4" x14ac:dyDescent="0.45">
      <c r="A23" s="385" t="s">
        <v>452</v>
      </c>
    </row>
    <row r="24" spans="1:1" ht="15.4" x14ac:dyDescent="0.45">
      <c r="A24" s="385" t="s">
        <v>453</v>
      </c>
    </row>
    <row r="25" spans="1:1" ht="15.4" x14ac:dyDescent="0.45">
      <c r="A25" s="385" t="s">
        <v>454</v>
      </c>
    </row>
    <row r="26" spans="1:1" ht="15.4" x14ac:dyDescent="0.45">
      <c r="A26" s="385" t="s">
        <v>455</v>
      </c>
    </row>
    <row r="27" spans="1:1" ht="15.4" x14ac:dyDescent="0.45">
      <c r="A27" s="385" t="s">
        <v>456</v>
      </c>
    </row>
    <row r="28" spans="1:1" ht="30.4" x14ac:dyDescent="0.45">
      <c r="A28" s="385" t="s">
        <v>457</v>
      </c>
    </row>
    <row r="29" spans="1:1" ht="15.4" x14ac:dyDescent="0.45">
      <c r="A29" s="385" t="s">
        <v>331</v>
      </c>
    </row>
    <row r="30" spans="1:1" ht="15.4" x14ac:dyDescent="0.45">
      <c r="A30" s="385" t="s">
        <v>421</v>
      </c>
    </row>
    <row r="31" spans="1:1" ht="15.4" x14ac:dyDescent="0.45">
      <c r="A31" s="385" t="s">
        <v>420</v>
      </c>
    </row>
    <row r="32" spans="1:1" ht="15.4" x14ac:dyDescent="0.45">
      <c r="A32" s="385" t="s">
        <v>419</v>
      </c>
    </row>
    <row r="33" spans="1:1" ht="15.4" x14ac:dyDescent="0.45">
      <c r="A33" s="385" t="s">
        <v>418</v>
      </c>
    </row>
    <row r="34" spans="1:1" ht="60.4" x14ac:dyDescent="0.45">
      <c r="A34" s="385" t="s">
        <v>458</v>
      </c>
    </row>
    <row r="35" spans="1:1" ht="15.4" x14ac:dyDescent="0.45">
      <c r="A35" s="385" t="s">
        <v>334</v>
      </c>
    </row>
    <row r="36" spans="1:1" ht="15.4" x14ac:dyDescent="0.45">
      <c r="A36" s="385" t="s">
        <v>416</v>
      </c>
    </row>
    <row r="37" spans="1:1" ht="15.4" x14ac:dyDescent="0.45">
      <c r="A37" s="385" t="s">
        <v>415</v>
      </c>
    </row>
    <row r="38" spans="1:1" ht="15.4" x14ac:dyDescent="0.45">
      <c r="A38" s="385" t="s">
        <v>414</v>
      </c>
    </row>
    <row r="39" spans="1:1" ht="15.4" x14ac:dyDescent="0.45">
      <c r="A39" s="385" t="s">
        <v>413</v>
      </c>
    </row>
    <row r="40" spans="1:1" ht="15.4" x14ac:dyDescent="0.45">
      <c r="A40" s="385" t="s">
        <v>459</v>
      </c>
    </row>
    <row r="41" spans="1:1" ht="15.4" x14ac:dyDescent="0.45">
      <c r="A41" s="385" t="s">
        <v>460</v>
      </c>
    </row>
    <row r="42" spans="1:1" ht="15.4" x14ac:dyDescent="0.45">
      <c r="A42" s="385" t="s">
        <v>461</v>
      </c>
    </row>
    <row r="43" spans="1:1" ht="15.4" x14ac:dyDescent="0.45">
      <c r="A43" s="385" t="s">
        <v>462</v>
      </c>
    </row>
    <row r="44" spans="1:1" ht="15.4" x14ac:dyDescent="0.45">
      <c r="A44" s="385" t="s">
        <v>463</v>
      </c>
    </row>
    <row r="45" spans="1:1" ht="15.4" x14ac:dyDescent="0.45">
      <c r="A45" s="385" t="s">
        <v>464</v>
      </c>
    </row>
    <row r="46" spans="1:1" ht="15.4" x14ac:dyDescent="0.45">
      <c r="A46" s="385" t="s">
        <v>465</v>
      </c>
    </row>
    <row r="47" spans="1:1" ht="15.4" x14ac:dyDescent="0.45">
      <c r="A47" s="385" t="s">
        <v>466</v>
      </c>
    </row>
    <row r="48" spans="1:1" ht="15.4" x14ac:dyDescent="0.45">
      <c r="A48" s="385" t="s">
        <v>467</v>
      </c>
    </row>
    <row r="49" spans="1:1" ht="15.4" x14ac:dyDescent="0.45">
      <c r="A49" s="385" t="s">
        <v>468</v>
      </c>
    </row>
    <row r="50" spans="1:1" ht="15.4" x14ac:dyDescent="0.45">
      <c r="A50" s="385" t="s">
        <v>469</v>
      </c>
    </row>
    <row r="51" spans="1:1" ht="15.4" x14ac:dyDescent="0.45">
      <c r="A51" s="385" t="s">
        <v>470</v>
      </c>
    </row>
    <row r="52" spans="1:1" ht="90.4" x14ac:dyDescent="0.45">
      <c r="A52" s="385" t="s">
        <v>471</v>
      </c>
    </row>
    <row r="53" spans="1:1" ht="30.4" x14ac:dyDescent="0.45">
      <c r="A53" s="385" t="s">
        <v>472</v>
      </c>
    </row>
    <row r="54" spans="1:1" ht="45.4" x14ac:dyDescent="0.45">
      <c r="A54" s="385" t="s">
        <v>473</v>
      </c>
    </row>
    <row r="55" spans="1:1" ht="82.5" customHeight="1" x14ac:dyDescent="0.45">
      <c r="A55" s="385" t="s">
        <v>725</v>
      </c>
    </row>
    <row r="56" spans="1:1" ht="75" x14ac:dyDescent="0.45">
      <c r="A56" s="401" t="s">
        <v>474</v>
      </c>
    </row>
    <row r="57" spans="1:1" ht="60.4" x14ac:dyDescent="0.45">
      <c r="A57" s="385" t="s">
        <v>475</v>
      </c>
    </row>
    <row r="58" spans="1:1" ht="105.4" x14ac:dyDescent="0.45">
      <c r="A58" s="385" t="s">
        <v>735</v>
      </c>
    </row>
    <row r="59" spans="1:1" ht="30.4" x14ac:dyDescent="0.45">
      <c r="A59" s="385" t="s">
        <v>476</v>
      </c>
    </row>
    <row r="60" spans="1:1" ht="60.4" x14ac:dyDescent="0.45">
      <c r="A60" s="385" t="s">
        <v>477</v>
      </c>
    </row>
    <row r="61" spans="1:1" ht="60.4" x14ac:dyDescent="0.45">
      <c r="A61" s="385" t="s">
        <v>752</v>
      </c>
    </row>
    <row r="62" spans="1:1" ht="45.4" x14ac:dyDescent="0.45">
      <c r="A62" s="385" t="s">
        <v>478</v>
      </c>
    </row>
    <row r="63" spans="1:1" ht="45.4" x14ac:dyDescent="0.45">
      <c r="A63" s="385" t="s">
        <v>479</v>
      </c>
    </row>
    <row r="64" spans="1:1" ht="45.4" x14ac:dyDescent="0.45">
      <c r="A64" s="385" t="s">
        <v>480</v>
      </c>
    </row>
    <row r="65" spans="1:1" ht="45.4" x14ac:dyDescent="0.45">
      <c r="A65" s="385" t="s">
        <v>481</v>
      </c>
    </row>
    <row r="66" spans="1:1" ht="45.4" x14ac:dyDescent="0.45">
      <c r="A66" s="385" t="s">
        <v>482</v>
      </c>
    </row>
    <row r="67" spans="1:1" ht="30.4" x14ac:dyDescent="0.45">
      <c r="A67" s="385" t="s">
        <v>483</v>
      </c>
    </row>
    <row r="68" spans="1:1" ht="30.4" x14ac:dyDescent="0.45">
      <c r="A68" s="385" t="s">
        <v>484</v>
      </c>
    </row>
    <row r="69" spans="1:1" ht="15.4" hidden="1" x14ac:dyDescent="0.45">
      <c r="A69" s="385"/>
    </row>
    <row r="70" spans="1:1" hidden="1" x14ac:dyDescent="0.45"/>
    <row r="71" spans="1:1" hidden="1" x14ac:dyDescent="0.45"/>
    <row r="72" spans="1:1" hidden="1" x14ac:dyDescent="0.45"/>
    <row r="73" spans="1:1" hidden="1" x14ac:dyDescent="0.45"/>
    <row r="74" spans="1:1" hidden="1" x14ac:dyDescent="0.45"/>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32"/>
  <sheetViews>
    <sheetView showGridLines="0" topLeftCell="A22" zoomScale="62" zoomScaleNormal="62" zoomScaleSheetLayoutView="40" workbookViewId="0">
      <selection activeCell="P32" sqref="P32"/>
    </sheetView>
  </sheetViews>
  <sheetFormatPr defaultColWidth="9.19921875" defaultRowHeight="15" zeroHeight="1" x14ac:dyDescent="0.4"/>
  <cols>
    <col min="1" max="1" width="2.73046875" style="27" customWidth="1"/>
    <col min="2" max="2" width="6.73046875" style="28" customWidth="1"/>
    <col min="3" max="3" width="9.53125" style="28" customWidth="1"/>
    <col min="4" max="4" width="9.46484375" style="28" bestFit="1" customWidth="1"/>
    <col min="5" max="5" width="55.19921875" style="28" customWidth="1"/>
    <col min="6" max="7" width="17.73046875" style="28" customWidth="1"/>
    <col min="8" max="8" width="31" style="28" bestFit="1" customWidth="1"/>
    <col min="9" max="9" width="24.796875" style="28" customWidth="1"/>
    <col min="10" max="10" width="24.46484375" style="28" bestFit="1" customWidth="1"/>
    <col min="11" max="11" width="20.796875" style="28" bestFit="1" customWidth="1"/>
    <col min="12" max="12" width="25.19921875" style="28" bestFit="1" customWidth="1"/>
    <col min="13" max="13" width="26.53125" style="28" customWidth="1"/>
    <col min="14" max="14" width="21.19921875" style="28" bestFit="1" customWidth="1"/>
    <col min="15" max="15" width="20.19921875" style="28" bestFit="1" customWidth="1"/>
    <col min="16" max="16" width="17.73046875" style="28" customWidth="1"/>
    <col min="17" max="17" width="18" style="27" bestFit="1" customWidth="1"/>
    <col min="18" max="16384" width="9.19921875" style="27"/>
  </cols>
  <sheetData>
    <row r="1" spans="1:17" s="25" customFormat="1" x14ac:dyDescent="0.4">
      <c r="A1" s="377" t="s">
        <v>776</v>
      </c>
      <c r="B1" s="378" t="s">
        <v>277</v>
      </c>
      <c r="C1" s="27"/>
      <c r="D1" s="27"/>
      <c r="E1" s="170"/>
      <c r="H1" s="27"/>
      <c r="I1" s="170"/>
      <c r="K1" s="27"/>
      <c r="L1" s="170"/>
      <c r="P1" s="380" t="s">
        <v>275</v>
      </c>
    </row>
    <row r="2" spans="1:17" s="25" customFormat="1" ht="15.4" thickBot="1" x14ac:dyDescent="0.45">
      <c r="B2" s="379" t="s">
        <v>276</v>
      </c>
      <c r="C2" s="200"/>
      <c r="D2" s="200"/>
      <c r="E2" s="201"/>
      <c r="F2" s="200"/>
      <c r="G2" s="200"/>
      <c r="H2" s="200"/>
      <c r="I2" s="201"/>
      <c r="J2" s="200"/>
      <c r="K2" s="200"/>
      <c r="L2" s="201"/>
      <c r="M2" s="200"/>
      <c r="N2" s="200"/>
      <c r="O2" s="200"/>
      <c r="P2" s="201"/>
    </row>
    <row r="3" spans="1:17" x14ac:dyDescent="0.4">
      <c r="B3" s="14"/>
      <c r="C3" s="14"/>
      <c r="D3" s="14"/>
    </row>
    <row r="4" spans="1:17" s="122" customFormat="1" x14ac:dyDescent="0.4">
      <c r="B4" s="381" t="s">
        <v>743</v>
      </c>
    </row>
    <row r="5" spans="1:17" ht="17.649999999999999" x14ac:dyDescent="0.5">
      <c r="B5" s="404" t="str">
        <f>'1. Information'!B5</f>
        <v>Annual Mental Health Services Act (MHSA) Revenue and Expenditure Report</v>
      </c>
      <c r="C5" s="4"/>
      <c r="D5" s="4"/>
      <c r="E5" s="4"/>
      <c r="F5" s="4"/>
      <c r="G5" s="4"/>
      <c r="H5" s="4"/>
      <c r="I5" s="4"/>
      <c r="J5" s="4"/>
      <c r="K5" s="5"/>
      <c r="L5" s="4"/>
      <c r="M5" s="4"/>
      <c r="N5" s="4"/>
      <c r="O5" s="4"/>
      <c r="P5" s="27"/>
    </row>
    <row r="6" spans="1:17" ht="17.649999999999999" x14ac:dyDescent="0.4">
      <c r="B6" s="405" t="str">
        <f>'1. Information'!B6</f>
        <v>Fiscal Year: 2021-22</v>
      </c>
      <c r="C6" s="6"/>
      <c r="D6" s="6"/>
      <c r="E6" s="6"/>
      <c r="F6" s="6"/>
      <c r="G6" s="6"/>
      <c r="H6" s="6"/>
      <c r="I6" s="6"/>
      <c r="J6" s="6"/>
      <c r="K6" s="7"/>
      <c r="L6" s="6"/>
      <c r="M6" s="6"/>
      <c r="N6" s="6"/>
      <c r="O6" s="6"/>
      <c r="P6" s="27"/>
    </row>
    <row r="7" spans="1:17" ht="17.649999999999999" x14ac:dyDescent="0.5">
      <c r="B7" s="404" t="s">
        <v>292</v>
      </c>
      <c r="C7" s="4"/>
      <c r="D7" s="4"/>
      <c r="E7" s="4"/>
      <c r="F7" s="4"/>
      <c r="G7" s="4"/>
      <c r="H7" s="4"/>
      <c r="I7" s="4"/>
      <c r="J7" s="4"/>
      <c r="K7" s="5"/>
      <c r="L7" s="4"/>
      <c r="M7" s="4"/>
      <c r="N7" s="4"/>
      <c r="O7" s="4"/>
      <c r="P7" s="27"/>
    </row>
    <row r="8" spans="1:17" x14ac:dyDescent="0.4">
      <c r="C8" s="5"/>
      <c r="D8" s="5"/>
      <c r="E8" s="5"/>
      <c r="F8" s="5"/>
      <c r="G8" s="5"/>
      <c r="H8" s="5"/>
      <c r="I8" s="5"/>
      <c r="J8" s="5"/>
      <c r="K8" s="5"/>
      <c r="L8" s="5"/>
      <c r="M8" s="4"/>
      <c r="N8" s="4"/>
      <c r="O8" s="4"/>
      <c r="P8" s="4"/>
    </row>
    <row r="9" spans="1:17" x14ac:dyDescent="0.4">
      <c r="B9" s="163" t="s">
        <v>0</v>
      </c>
      <c r="C9" s="242"/>
      <c r="D9" s="243"/>
      <c r="E9" s="184" t="str">
        <f>IF(ISBLANK('1. Information'!D11),"",'1. Information'!D11)</f>
        <v>Alameda</v>
      </c>
      <c r="G9" s="226" t="s">
        <v>1</v>
      </c>
      <c r="H9" s="264">
        <f>IF(ISBLANK('1. Information'!D9),"",'1. Information'!D9)</f>
        <v>44588</v>
      </c>
      <c r="I9" s="29"/>
      <c r="J9" s="29"/>
      <c r="K9" s="5"/>
      <c r="L9" s="5"/>
      <c r="M9" s="5"/>
      <c r="N9" s="5"/>
      <c r="O9" s="5"/>
      <c r="P9" s="5"/>
      <c r="Q9" s="5"/>
    </row>
    <row r="10" spans="1:17" x14ac:dyDescent="0.4">
      <c r="B10" s="3"/>
      <c r="C10" s="3"/>
      <c r="D10" s="3"/>
      <c r="F10" s="3"/>
      <c r="G10" s="29"/>
      <c r="H10" s="29"/>
      <c r="I10" s="29"/>
      <c r="J10" s="5"/>
      <c r="K10" s="5"/>
      <c r="L10" s="5"/>
      <c r="M10" s="5"/>
      <c r="N10" s="5"/>
      <c r="O10" s="5"/>
      <c r="P10" s="5"/>
    </row>
    <row r="11" spans="1:17" ht="18" thickBot="1" x14ac:dyDescent="0.55000000000000004">
      <c r="B11" s="304" t="s">
        <v>214</v>
      </c>
      <c r="C11" s="229"/>
      <c r="D11" s="229"/>
      <c r="E11" s="268"/>
      <c r="F11" s="265"/>
      <c r="G11" s="265"/>
      <c r="H11" s="267"/>
      <c r="I11" s="267"/>
      <c r="J11" s="305"/>
      <c r="K11" s="305"/>
      <c r="L11" s="5"/>
      <c r="M11" s="5"/>
      <c r="N11" s="5"/>
      <c r="O11" s="175"/>
      <c r="P11" s="5"/>
    </row>
    <row r="12" spans="1:17" ht="15.75" thickTop="1" x14ac:dyDescent="0.45">
      <c r="B12" s="306"/>
      <c r="C12" s="3"/>
      <c r="D12" s="3"/>
      <c r="F12" s="27"/>
      <c r="G12" s="27"/>
      <c r="H12" s="29"/>
      <c r="I12" s="29"/>
      <c r="J12" s="5"/>
      <c r="K12" s="5"/>
      <c r="L12" s="5"/>
      <c r="M12" s="5"/>
      <c r="N12" s="5"/>
      <c r="O12" s="175"/>
      <c r="P12" s="5"/>
    </row>
    <row r="13" spans="1:17" ht="15.4" x14ac:dyDescent="0.4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45">
      <c r="B14" s="27"/>
      <c r="C14" s="307"/>
      <c r="D14" s="307"/>
      <c r="E14" s="307"/>
      <c r="F14" s="236" t="s">
        <v>294</v>
      </c>
      <c r="G14" s="238" t="s">
        <v>4</v>
      </c>
      <c r="H14" s="237" t="s">
        <v>5</v>
      </c>
      <c r="I14" s="237" t="s">
        <v>26</v>
      </c>
      <c r="J14" s="237" t="s">
        <v>12</v>
      </c>
      <c r="K14" s="299" t="s">
        <v>222</v>
      </c>
      <c r="L14" s="175"/>
      <c r="M14" s="175"/>
      <c r="N14" s="175"/>
      <c r="O14" s="27"/>
      <c r="P14" s="27"/>
    </row>
    <row r="15" spans="1:17" ht="15.4" x14ac:dyDescent="0.45">
      <c r="B15" s="300">
        <v>1</v>
      </c>
      <c r="C15" s="308" t="s">
        <v>142</v>
      </c>
      <c r="D15" s="242"/>
      <c r="E15" s="243"/>
      <c r="F15" s="136">
        <v>112032.26344364343</v>
      </c>
      <c r="G15" s="136">
        <v>22903.094787505601</v>
      </c>
      <c r="H15" s="136"/>
      <c r="I15" s="136"/>
      <c r="J15" s="136">
        <v>12993.526648803199</v>
      </c>
      <c r="K15" s="246">
        <f>SUM(F15:J15)</f>
        <v>147928.88487995224</v>
      </c>
      <c r="L15" s="175"/>
      <c r="M15" s="175"/>
      <c r="N15" s="175"/>
      <c r="O15" s="27"/>
      <c r="P15" s="27"/>
    </row>
    <row r="16" spans="1:17" ht="15.4" x14ac:dyDescent="0.45">
      <c r="B16" s="300">
        <v>2</v>
      </c>
      <c r="C16" s="308" t="s">
        <v>143</v>
      </c>
      <c r="D16" s="242"/>
      <c r="E16" s="243"/>
      <c r="F16" s="136">
        <v>113600.8</v>
      </c>
      <c r="G16" s="136">
        <v>23223.759999999998</v>
      </c>
      <c r="H16" s="136"/>
      <c r="I16" s="136"/>
      <c r="J16" s="136">
        <v>13175.44</v>
      </c>
      <c r="K16" s="246">
        <f>SUM(F16:J16)</f>
        <v>150000</v>
      </c>
      <c r="L16" s="175"/>
      <c r="M16" s="175"/>
      <c r="N16" s="175"/>
      <c r="O16" s="27"/>
      <c r="P16" s="27"/>
    </row>
    <row r="17" spans="2:17" ht="15.4" x14ac:dyDescent="0.45">
      <c r="B17" s="300">
        <v>3</v>
      </c>
      <c r="C17" s="309" t="s">
        <v>238</v>
      </c>
      <c r="D17" s="245"/>
      <c r="E17" s="243"/>
      <c r="F17" s="136">
        <v>0</v>
      </c>
      <c r="G17" s="310"/>
      <c r="H17" s="310"/>
      <c r="I17" s="310"/>
      <c r="J17" s="310"/>
      <c r="K17" s="246">
        <f>F17</f>
        <v>0</v>
      </c>
      <c r="L17" s="175"/>
      <c r="M17" s="175"/>
      <c r="N17" s="175"/>
      <c r="O17" s="27"/>
      <c r="P17" s="27"/>
    </row>
    <row r="18" spans="2:17" ht="15.4" x14ac:dyDescent="0.45">
      <c r="B18" s="300">
        <v>4</v>
      </c>
      <c r="C18" s="309" t="s">
        <v>293</v>
      </c>
      <c r="D18" s="245"/>
      <c r="E18" s="243"/>
      <c r="F18" s="136">
        <v>0</v>
      </c>
      <c r="G18" s="310"/>
      <c r="H18" s="310"/>
      <c r="I18" s="310"/>
      <c r="J18" s="310"/>
      <c r="K18" s="246">
        <f>F18</f>
        <v>0</v>
      </c>
      <c r="L18" s="175"/>
      <c r="M18" s="175"/>
      <c r="N18" s="175"/>
      <c r="O18" s="27"/>
      <c r="P18" s="27"/>
    </row>
    <row r="19" spans="2:17" ht="15.4" x14ac:dyDescent="0.45">
      <c r="B19" s="300">
        <v>5</v>
      </c>
      <c r="C19" s="308" t="s">
        <v>144</v>
      </c>
      <c r="D19" s="242"/>
      <c r="E19" s="243"/>
      <c r="F19" s="311">
        <f>SUMIF($K$29:$K$128,"Project Administration",L$29:L$128)</f>
        <v>78784.75</v>
      </c>
      <c r="G19" s="312">
        <f>SUMIF($K$29:$K$128,"Project Administration",M$29:M$128)</f>
        <v>38613.25</v>
      </c>
      <c r="H19" s="311">
        <f>SUMIF($K$29:$K$128,"Project Administration",N$29:N$128)</f>
        <v>0</v>
      </c>
      <c r="I19" s="311">
        <f>SUMIF($K$29:$K$128,"Project Administration",O$29:O$128)</f>
        <v>0</v>
      </c>
      <c r="J19" s="311">
        <f>SUMIF($K$29:$K$128,"Project Administration",P$29:P$128)</f>
        <v>15853</v>
      </c>
      <c r="K19" s="246">
        <f t="shared" ref="K19:K23" si="0">SUM(F19:J19)</f>
        <v>133251</v>
      </c>
      <c r="L19" s="175"/>
      <c r="M19" s="175"/>
      <c r="N19" s="175"/>
      <c r="O19" s="27"/>
      <c r="P19" s="27"/>
    </row>
    <row r="20" spans="2:17" ht="15.4" x14ac:dyDescent="0.45">
      <c r="B20" s="300">
        <v>6</v>
      </c>
      <c r="C20" s="308" t="s">
        <v>145</v>
      </c>
      <c r="D20" s="242"/>
      <c r="E20" s="243"/>
      <c r="F20" s="310">
        <f>SUMIF($K$29:$K$128,"Project Evaluation",L$29:L$128)</f>
        <v>67284.92</v>
      </c>
      <c r="G20" s="313">
        <f>SUMIF($K$29:$K$128,"Project Evaluation",M$29:M$128)</f>
        <v>32977.06</v>
      </c>
      <c r="H20" s="310">
        <f>SUMIF($K$29:$K$128,"Project Evaluation",N$29:N$128)</f>
        <v>0</v>
      </c>
      <c r="I20" s="310">
        <f>SUMIF($K$29:$K$128,"Project Evaluation",O$29:O$128)</f>
        <v>0</v>
      </c>
      <c r="J20" s="310">
        <f>SUMIF($K$29:$K$128,"Project Evaluation",P$29:P$128)</f>
        <v>13539.02</v>
      </c>
      <c r="K20" s="246">
        <f t="shared" si="0"/>
        <v>113801</v>
      </c>
      <c r="L20" s="175"/>
      <c r="M20" s="175"/>
      <c r="N20" s="175"/>
      <c r="O20" s="27"/>
      <c r="P20" s="27"/>
    </row>
    <row r="21" spans="2:17" ht="15.4" x14ac:dyDescent="0.45">
      <c r="B21" s="300">
        <v>7</v>
      </c>
      <c r="C21" s="308" t="s">
        <v>196</v>
      </c>
      <c r="D21" s="242"/>
      <c r="E21" s="243"/>
      <c r="F21" s="310">
        <f>SUMIF($K$29:$K$128,"Project Direct",L$29:L$128)</f>
        <v>2821131.3899999997</v>
      </c>
      <c r="G21" s="313">
        <f>SUMIF($K$29:$K$128,"Project Direct",M$29:M$128)</f>
        <v>765732.80999999994</v>
      </c>
      <c r="H21" s="310">
        <f>SUMIF($K$29:$K$128,"Project Direct",N$29:N$128)</f>
        <v>0</v>
      </c>
      <c r="I21" s="310">
        <f>SUMIF($K$29:$K$128,"Project Direct",O$29:O$128)</f>
        <v>0</v>
      </c>
      <c r="J21" s="310">
        <f>SUMIF($K$29:$K$128,"Project Direct",P$29:P$128)</f>
        <v>244652.63</v>
      </c>
      <c r="K21" s="246">
        <f t="shared" si="0"/>
        <v>3831516.8299999996</v>
      </c>
      <c r="L21" s="175"/>
      <c r="M21" s="175"/>
      <c r="N21" s="175"/>
      <c r="O21" s="27"/>
      <c r="P21" s="27"/>
    </row>
    <row r="22" spans="2:17" ht="15.4" x14ac:dyDescent="0.45">
      <c r="B22" s="300">
        <v>8</v>
      </c>
      <c r="C22" s="308" t="s">
        <v>146</v>
      </c>
      <c r="D22" s="314"/>
      <c r="F22" s="315">
        <f>SUM(F19:F21)</f>
        <v>2967201.0599999996</v>
      </c>
      <c r="G22" s="316">
        <f>SUM(G19:G21)</f>
        <v>837323.11999999988</v>
      </c>
      <c r="H22" s="315">
        <f>SUM(H19:H21)</f>
        <v>0</v>
      </c>
      <c r="I22" s="315">
        <f>SUM(I19:I21)</f>
        <v>0</v>
      </c>
      <c r="J22" s="315">
        <f t="shared" ref="J22" si="1">SUM(J19:J21)</f>
        <v>274044.65000000002</v>
      </c>
      <c r="K22" s="246">
        <f t="shared" si="0"/>
        <v>4078568.8299999996</v>
      </c>
      <c r="L22" s="175"/>
      <c r="M22" s="175"/>
      <c r="N22" s="175"/>
      <c r="O22" s="27"/>
      <c r="P22" s="27"/>
    </row>
    <row r="23" spans="2:17" ht="31.05" customHeight="1" x14ac:dyDescent="0.45">
      <c r="B23" s="300">
        <v>9</v>
      </c>
      <c r="C23" s="317" t="s">
        <v>239</v>
      </c>
      <c r="D23" s="318"/>
      <c r="E23" s="319"/>
      <c r="F23" s="320">
        <f>SUM(F15:F16,F18:F21)</f>
        <v>3192834.1234436431</v>
      </c>
      <c r="G23" s="320">
        <f>SUM(G15:G16,G19:G21)</f>
        <v>883449.97478750558</v>
      </c>
      <c r="H23" s="320">
        <f t="shared" ref="H23:J23" si="2">SUM(H15:H16,H19:H21)</f>
        <v>0</v>
      </c>
      <c r="I23" s="320">
        <f t="shared" si="2"/>
        <v>0</v>
      </c>
      <c r="J23" s="320">
        <f t="shared" si="2"/>
        <v>300213.61664880323</v>
      </c>
      <c r="K23" s="279">
        <f t="shared" si="0"/>
        <v>4376497.7148799524</v>
      </c>
      <c r="L23" s="175"/>
      <c r="M23" s="175"/>
      <c r="N23" s="175"/>
      <c r="O23" s="27"/>
      <c r="P23" s="27"/>
    </row>
    <row r="24" spans="2:17" x14ac:dyDescent="0.4">
      <c r="B24" s="27"/>
      <c r="C24" s="27"/>
      <c r="D24" s="27"/>
      <c r="E24" s="27"/>
      <c r="F24" s="27"/>
      <c r="G24" s="27"/>
      <c r="H24" s="27"/>
      <c r="I24" s="27"/>
      <c r="J24" s="27"/>
      <c r="K24" s="27"/>
      <c r="L24" s="27"/>
      <c r="M24" s="27"/>
      <c r="N24" s="27"/>
      <c r="O24" s="27"/>
      <c r="P24" s="27"/>
    </row>
    <row r="25" spans="2:17" ht="18" thickBot="1" x14ac:dyDescent="0.55000000000000004">
      <c r="B25" s="253" t="s">
        <v>215</v>
      </c>
      <c r="C25" s="265"/>
      <c r="D25" s="265"/>
      <c r="E25" s="265"/>
      <c r="F25" s="265"/>
      <c r="G25" s="265"/>
      <c r="H25" s="265"/>
      <c r="I25" s="265"/>
      <c r="J25" s="265"/>
      <c r="K25" s="265"/>
      <c r="L25" s="265"/>
      <c r="M25" s="265"/>
      <c r="N25" s="265"/>
      <c r="O25" s="265"/>
      <c r="P25" s="265"/>
    </row>
    <row r="26" spans="2:17" ht="15.4" thickTop="1" x14ac:dyDescent="0.4">
      <c r="B26" s="27"/>
      <c r="C26" s="27"/>
      <c r="D26" s="27"/>
      <c r="E26" s="27"/>
      <c r="F26" s="27"/>
      <c r="G26" s="27"/>
      <c r="H26" s="27"/>
      <c r="I26" s="27"/>
      <c r="J26" s="27"/>
      <c r="K26" s="27"/>
      <c r="L26" s="27"/>
      <c r="M26" s="27"/>
      <c r="N26" s="27"/>
      <c r="O26" s="27"/>
      <c r="P26" s="27"/>
    </row>
    <row r="27" spans="2:17" x14ac:dyDescent="0.4">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5" x14ac:dyDescent="0.4">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x14ac:dyDescent="0.4">
      <c r="B29" s="276">
        <v>10</v>
      </c>
      <c r="C29" s="293" t="s">
        <v>23</v>
      </c>
      <c r="D29" s="325">
        <f>IF(Q32&lt;&gt;0,VLOOKUP($E$9,Info_County_Code,2,FALSE),"")</f>
        <v>1</v>
      </c>
      <c r="E29" s="144" t="s">
        <v>854</v>
      </c>
      <c r="F29" s="415" t="s">
        <v>855</v>
      </c>
      <c r="G29" s="38">
        <v>43398</v>
      </c>
      <c r="H29" s="38">
        <v>43440</v>
      </c>
      <c r="I29" s="30">
        <v>9878082</v>
      </c>
      <c r="J29" s="30"/>
      <c r="K29" s="326" t="s">
        <v>140</v>
      </c>
      <c r="L29" s="32">
        <v>78784.75</v>
      </c>
      <c r="M29" s="32">
        <v>38613.25</v>
      </c>
      <c r="N29" s="30"/>
      <c r="O29" s="30"/>
      <c r="P29" s="34">
        <v>15853</v>
      </c>
      <c r="Q29" s="246">
        <f>SUM(L29:P29)</f>
        <v>133251</v>
      </c>
    </row>
    <row r="30" spans="2:17" x14ac:dyDescent="0.4">
      <c r="B30" s="276">
        <v>10</v>
      </c>
      <c r="C30" s="218" t="s">
        <v>25</v>
      </c>
      <c r="D30" s="327">
        <f t="shared" ref="D30:J31" si="3">IF(ISBLANK(D29),"",D29)</f>
        <v>1</v>
      </c>
      <c r="E30" s="328" t="str">
        <f t="shared" si="3"/>
        <v>INN 2  Community Assessment &amp; Transport Team</v>
      </c>
      <c r="F30" s="329" t="str">
        <f t="shared" si="3"/>
        <v>Alternative Transport</v>
      </c>
      <c r="G30" s="329">
        <f t="shared" si="3"/>
        <v>43398</v>
      </c>
      <c r="H30" s="329">
        <f t="shared" si="3"/>
        <v>43440</v>
      </c>
      <c r="I30" s="330">
        <f t="shared" si="3"/>
        <v>9878082</v>
      </c>
      <c r="J30" s="330" t="str">
        <f t="shared" si="3"/>
        <v/>
      </c>
      <c r="K30" s="275" t="s">
        <v>141</v>
      </c>
      <c r="L30" s="32">
        <v>67284.92</v>
      </c>
      <c r="M30" s="32">
        <v>32977.06</v>
      </c>
      <c r="N30" s="30"/>
      <c r="O30" s="30"/>
      <c r="P30" s="34">
        <v>13539.02</v>
      </c>
      <c r="Q30" s="246">
        <f t="shared" ref="Q30:Q60" si="4">SUM(L30:P30)</f>
        <v>113801</v>
      </c>
    </row>
    <row r="31" spans="2:17" x14ac:dyDescent="0.4">
      <c r="B31" s="276">
        <v>10</v>
      </c>
      <c r="C31" s="218" t="s">
        <v>27</v>
      </c>
      <c r="D31" s="327">
        <f t="shared" ref="D31:I31" si="5">IF(ISBLANK(D29),"",D29)</f>
        <v>1</v>
      </c>
      <c r="E31" s="331" t="str">
        <f t="shared" si="5"/>
        <v>INN 2  Community Assessment &amp; Transport Team</v>
      </c>
      <c r="F31" s="332" t="str">
        <f t="shared" si="5"/>
        <v>Alternative Transport</v>
      </c>
      <c r="G31" s="332">
        <f t="shared" si="5"/>
        <v>43398</v>
      </c>
      <c r="H31" s="332">
        <f t="shared" si="5"/>
        <v>43440</v>
      </c>
      <c r="I31" s="275">
        <f t="shared" si="5"/>
        <v>9878082</v>
      </c>
      <c r="J31" s="275" t="str">
        <f t="shared" si="3"/>
        <v/>
      </c>
      <c r="K31" s="275" t="s">
        <v>197</v>
      </c>
      <c r="L31" s="32">
        <v>1948426.43</v>
      </c>
      <c r="M31" s="32">
        <v>387786.62</v>
      </c>
      <c r="N31" s="30"/>
      <c r="O31" s="30"/>
      <c r="P31" s="34">
        <v>87131.14</v>
      </c>
      <c r="Q31" s="246">
        <f t="shared" si="4"/>
        <v>2423344.19</v>
      </c>
    </row>
    <row r="32" spans="2:17" x14ac:dyDescent="0.4">
      <c r="B32" s="333">
        <v>10</v>
      </c>
      <c r="C32" s="333" t="s">
        <v>202</v>
      </c>
      <c r="D32" s="334">
        <f t="shared" ref="D32:J32" si="6">IF(ISBLANK(D29),"",D29)</f>
        <v>1</v>
      </c>
      <c r="E32" s="335" t="str">
        <f t="shared" si="6"/>
        <v>INN 2  Community Assessment &amp; Transport Team</v>
      </c>
      <c r="F32" s="336" t="str">
        <f t="shared" si="6"/>
        <v>Alternative Transport</v>
      </c>
      <c r="G32" s="336">
        <f t="shared" si="6"/>
        <v>43398</v>
      </c>
      <c r="H32" s="336">
        <f t="shared" si="6"/>
        <v>43440</v>
      </c>
      <c r="I32" s="337">
        <f t="shared" si="6"/>
        <v>9878082</v>
      </c>
      <c r="J32" s="337" t="str">
        <f t="shared" si="6"/>
        <v/>
      </c>
      <c r="K32" s="279" t="s">
        <v>217</v>
      </c>
      <c r="L32" s="338">
        <f>SUM(L29:L31)</f>
        <v>2094496.0999999999</v>
      </c>
      <c r="M32" s="338">
        <f>SUM(M29:M31)</f>
        <v>459376.93</v>
      </c>
      <c r="N32" s="339">
        <f t="shared" ref="N32:P32" si="7">SUM(N29:N31)</f>
        <v>0</v>
      </c>
      <c r="O32" s="339">
        <f t="shared" si="7"/>
        <v>0</v>
      </c>
      <c r="P32" s="340">
        <f t="shared" si="7"/>
        <v>116523.16</v>
      </c>
      <c r="Q32" s="279">
        <f t="shared" si="4"/>
        <v>2670396.19</v>
      </c>
    </row>
    <row r="33" spans="2:17" ht="30" x14ac:dyDescent="0.4">
      <c r="B33" s="276">
        <v>11</v>
      </c>
      <c r="C33" s="293" t="s">
        <v>23</v>
      </c>
      <c r="D33" s="325">
        <f>IF(Q36&lt;&gt;0,VLOOKUP($E$9,Info_County_Code,2,FALSE),"")</f>
        <v>1</v>
      </c>
      <c r="E33" s="144" t="s">
        <v>856</v>
      </c>
      <c r="F33" s="415" t="s">
        <v>857</v>
      </c>
      <c r="G33" s="38">
        <v>43699</v>
      </c>
      <c r="H33" s="38">
        <v>43815</v>
      </c>
      <c r="I33" s="30">
        <v>6171599</v>
      </c>
      <c r="J33" s="30"/>
      <c r="K33" s="326" t="str">
        <f>IF(NOT(ISBLANK(E33)),$K$29,"")</f>
        <v>Project Administration</v>
      </c>
      <c r="L33" s="32">
        <v>0</v>
      </c>
      <c r="M33" s="32"/>
      <c r="N33" s="30"/>
      <c r="O33" s="30"/>
      <c r="P33" s="34"/>
      <c r="Q33" s="246">
        <f t="shared" ref="Q33:Q36" si="8">SUM(L33:P33)</f>
        <v>0</v>
      </c>
    </row>
    <row r="34" spans="2:17" ht="30" x14ac:dyDescent="0.4">
      <c r="B34" s="276">
        <v>11</v>
      </c>
      <c r="C34" s="218" t="s">
        <v>25</v>
      </c>
      <c r="D34" s="327">
        <f t="shared" ref="D34:J34" si="9">IF(ISBLANK(D33),"",D33)</f>
        <v>1</v>
      </c>
      <c r="E34" s="328" t="str">
        <f t="shared" si="9"/>
        <v xml:space="preserve">INN 4: Supportive Housing Community Land Alliance (SHCLA) aka Land Trust </v>
      </c>
      <c r="F34" s="329" t="str">
        <f t="shared" si="9"/>
        <v>Land Trust Program</v>
      </c>
      <c r="G34" s="329">
        <f t="shared" si="9"/>
        <v>43699</v>
      </c>
      <c r="H34" s="329">
        <f t="shared" si="9"/>
        <v>43815</v>
      </c>
      <c r="I34" s="330">
        <f t="shared" si="9"/>
        <v>6171599</v>
      </c>
      <c r="J34" s="330" t="str">
        <f t="shared" si="9"/>
        <v/>
      </c>
      <c r="K34" s="275" t="str">
        <f>IF(NOT(ISBLANK(E33)),$K$30,"")</f>
        <v>Project Evaluation</v>
      </c>
      <c r="L34" s="32">
        <v>0</v>
      </c>
      <c r="M34" s="32"/>
      <c r="N34" s="30"/>
      <c r="O34" s="30"/>
      <c r="P34" s="34"/>
      <c r="Q34" s="246">
        <f t="shared" si="8"/>
        <v>0</v>
      </c>
    </row>
    <row r="35" spans="2:17" ht="30" x14ac:dyDescent="0.4">
      <c r="B35" s="276">
        <v>11</v>
      </c>
      <c r="C35" s="218" t="s">
        <v>27</v>
      </c>
      <c r="D35" s="327">
        <f t="shared" ref="D35:J35" si="10">IF(ISBLANK(D33),"",D33)</f>
        <v>1</v>
      </c>
      <c r="E35" s="331" t="str">
        <f t="shared" si="10"/>
        <v xml:space="preserve">INN 4: Supportive Housing Community Land Alliance (SHCLA) aka Land Trust </v>
      </c>
      <c r="F35" s="332" t="str">
        <f t="shared" si="10"/>
        <v>Land Trust Program</v>
      </c>
      <c r="G35" s="332">
        <f t="shared" si="10"/>
        <v>43699</v>
      </c>
      <c r="H35" s="332">
        <f t="shared" si="10"/>
        <v>43815</v>
      </c>
      <c r="I35" s="275">
        <f t="shared" si="10"/>
        <v>6171599</v>
      </c>
      <c r="J35" s="275" t="str">
        <f t="shared" si="10"/>
        <v/>
      </c>
      <c r="K35" s="275" t="str">
        <f>IF(NOT(ISBLANK(E33)),$K$31,"")</f>
        <v>Project Direct</v>
      </c>
      <c r="L35" s="32">
        <v>408501.95</v>
      </c>
      <c r="M35" s="32">
        <v>179241.56</v>
      </c>
      <c r="N35" s="30"/>
      <c r="O35" s="30"/>
      <c r="P35" s="34">
        <v>75941.61</v>
      </c>
      <c r="Q35" s="246">
        <f t="shared" si="8"/>
        <v>663685.12</v>
      </c>
    </row>
    <row r="36" spans="2:17" ht="30" x14ac:dyDescent="0.4">
      <c r="B36" s="333">
        <v>11</v>
      </c>
      <c r="C36" s="333" t="s">
        <v>202</v>
      </c>
      <c r="D36" s="334">
        <f t="shared" ref="D36:J36" si="11">IF(ISBLANK(D33),"",D33)</f>
        <v>1</v>
      </c>
      <c r="E36" s="335" t="str">
        <f t="shared" si="11"/>
        <v xml:space="preserve">INN 4: Supportive Housing Community Land Alliance (SHCLA) aka Land Trust </v>
      </c>
      <c r="F36" s="336" t="str">
        <f t="shared" si="11"/>
        <v>Land Trust Program</v>
      </c>
      <c r="G36" s="336">
        <f t="shared" si="11"/>
        <v>43699</v>
      </c>
      <c r="H36" s="336">
        <f t="shared" si="11"/>
        <v>43815</v>
      </c>
      <c r="I36" s="337">
        <f t="shared" si="11"/>
        <v>6171599</v>
      </c>
      <c r="J36" s="337" t="str">
        <f t="shared" si="11"/>
        <v/>
      </c>
      <c r="K36" s="279" t="str">
        <f>IF(NOT(ISBLANK(E33)),$K$32,"")</f>
        <v>Project Subtotal</v>
      </c>
      <c r="L36" s="338">
        <f t="shared" ref="L36" si="12">SUM(L33:L35)</f>
        <v>408501.95</v>
      </c>
      <c r="M36" s="338">
        <f>SUM(M33:M35)</f>
        <v>179241.56</v>
      </c>
      <c r="N36" s="339">
        <f t="shared" ref="N36:P36" si="13">SUM(N33:N35)</f>
        <v>0</v>
      </c>
      <c r="O36" s="339">
        <f t="shared" si="13"/>
        <v>0</v>
      </c>
      <c r="P36" s="340">
        <f t="shared" si="13"/>
        <v>75941.61</v>
      </c>
      <c r="Q36" s="279">
        <f t="shared" si="8"/>
        <v>663685.12</v>
      </c>
    </row>
    <row r="37" spans="2:17" x14ac:dyDescent="0.4">
      <c r="B37" s="276">
        <v>12</v>
      </c>
      <c r="C37" s="293" t="s">
        <v>23</v>
      </c>
      <c r="D37" s="325">
        <f>IF(Q40&lt;&gt;0,VLOOKUP($E$9,Info_County_Code,2,FALSE),"")</f>
        <v>1</v>
      </c>
      <c r="E37" s="144" t="s">
        <v>858</v>
      </c>
      <c r="F37" s="415" t="s">
        <v>859</v>
      </c>
      <c r="G37" s="38">
        <v>43580</v>
      </c>
      <c r="H37" s="38">
        <v>43614</v>
      </c>
      <c r="I37" s="30">
        <v>2040120</v>
      </c>
      <c r="J37" s="30"/>
      <c r="K37" s="326" t="str">
        <f>IF(NOT(ISBLANK(E37)),$K$29,"")</f>
        <v>Project Administration</v>
      </c>
      <c r="L37" s="32">
        <v>0</v>
      </c>
      <c r="M37" s="32"/>
      <c r="N37" s="30"/>
      <c r="O37" s="30"/>
      <c r="P37" s="34"/>
      <c r="Q37" s="246">
        <f t="shared" si="4"/>
        <v>0</v>
      </c>
    </row>
    <row r="38" spans="2:17" x14ac:dyDescent="0.4">
      <c r="B38" s="276">
        <v>12</v>
      </c>
      <c r="C38" s="218" t="s">
        <v>25</v>
      </c>
      <c r="D38" s="327">
        <f t="shared" ref="D38:J38" si="14">IF(ISBLANK(D37),"",D37)</f>
        <v>1</v>
      </c>
      <c r="E38" s="328" t="str">
        <f t="shared" si="14"/>
        <v>INN 5: MH Technology Project(MH Tech 2.0)</v>
      </c>
      <c r="F38" s="329" t="str">
        <f t="shared" si="14"/>
        <v>Technology Project</v>
      </c>
      <c r="G38" s="329">
        <f t="shared" si="14"/>
        <v>43580</v>
      </c>
      <c r="H38" s="329">
        <f t="shared" si="14"/>
        <v>43614</v>
      </c>
      <c r="I38" s="330">
        <f t="shared" si="14"/>
        <v>2040120</v>
      </c>
      <c r="J38" s="330" t="str">
        <f t="shared" si="14"/>
        <v/>
      </c>
      <c r="K38" s="275" t="str">
        <f>IF(NOT(ISBLANK(E37)),$K$30,"")</f>
        <v>Project Evaluation</v>
      </c>
      <c r="L38" s="32">
        <v>0</v>
      </c>
      <c r="M38" s="32"/>
      <c r="N38" s="30"/>
      <c r="O38" s="30"/>
      <c r="P38" s="34"/>
      <c r="Q38" s="246">
        <f t="shared" si="4"/>
        <v>0</v>
      </c>
    </row>
    <row r="39" spans="2:17" x14ac:dyDescent="0.4">
      <c r="B39" s="276">
        <v>12</v>
      </c>
      <c r="C39" s="218" t="s">
        <v>27</v>
      </c>
      <c r="D39" s="327">
        <f t="shared" ref="D39:J39" si="15">IF(ISBLANK(D37),"",D37)</f>
        <v>1</v>
      </c>
      <c r="E39" s="331" t="str">
        <f t="shared" si="15"/>
        <v>INN 5: MH Technology Project(MH Tech 2.0)</v>
      </c>
      <c r="F39" s="332" t="str">
        <f t="shared" si="15"/>
        <v>Technology Project</v>
      </c>
      <c r="G39" s="332">
        <f t="shared" si="15"/>
        <v>43580</v>
      </c>
      <c r="H39" s="332">
        <f t="shared" si="15"/>
        <v>43614</v>
      </c>
      <c r="I39" s="275">
        <f t="shared" si="15"/>
        <v>2040120</v>
      </c>
      <c r="J39" s="275" t="str">
        <f t="shared" si="15"/>
        <v/>
      </c>
      <c r="K39" s="275" t="str">
        <f>IF(NOT(ISBLANK(E37)),$K$31,"")</f>
        <v>Project Direct</v>
      </c>
      <c r="L39" s="32">
        <v>464203.01</v>
      </c>
      <c r="M39" s="32">
        <v>198704.63</v>
      </c>
      <c r="N39" s="30"/>
      <c r="O39" s="30"/>
      <c r="P39" s="34">
        <v>81579.88</v>
      </c>
      <c r="Q39" s="246">
        <f t="shared" si="4"/>
        <v>744487.52</v>
      </c>
    </row>
    <row r="40" spans="2:17" x14ac:dyDescent="0.4">
      <c r="B40" s="333">
        <v>12</v>
      </c>
      <c r="C40" s="333" t="s">
        <v>202</v>
      </c>
      <c r="D40" s="334">
        <f t="shared" ref="D40:J40" si="16">IF(ISBLANK(D37),"",D37)</f>
        <v>1</v>
      </c>
      <c r="E40" s="335" t="str">
        <f t="shared" si="16"/>
        <v>INN 5: MH Technology Project(MH Tech 2.0)</v>
      </c>
      <c r="F40" s="336" t="str">
        <f t="shared" si="16"/>
        <v>Technology Project</v>
      </c>
      <c r="G40" s="336">
        <f t="shared" si="16"/>
        <v>43580</v>
      </c>
      <c r="H40" s="336">
        <f t="shared" si="16"/>
        <v>43614</v>
      </c>
      <c r="I40" s="337">
        <f t="shared" si="16"/>
        <v>2040120</v>
      </c>
      <c r="J40" s="337" t="str">
        <f t="shared" si="16"/>
        <v/>
      </c>
      <c r="K40" s="279" t="str">
        <f>IF(NOT(ISBLANK(E37)),$K$32,"")</f>
        <v>Project Subtotal</v>
      </c>
      <c r="L40" s="338">
        <f t="shared" ref="L40" si="17">SUM(L37:L39)</f>
        <v>464203.01</v>
      </c>
      <c r="M40" s="338">
        <f>SUM(M37:M39)</f>
        <v>198704.63</v>
      </c>
      <c r="N40" s="339">
        <f t="shared" ref="N40" si="18">SUM(N37:N39)</f>
        <v>0</v>
      </c>
      <c r="O40" s="339">
        <f t="shared" ref="O40" si="19">SUM(O37:O39)</f>
        <v>0</v>
      </c>
      <c r="P40" s="340">
        <f t="shared" ref="P40" si="20">SUM(P37:P39)</f>
        <v>81579.88</v>
      </c>
      <c r="Q40" s="279">
        <f t="shared" si="4"/>
        <v>744487.52</v>
      </c>
    </row>
    <row r="41" spans="2:17" x14ac:dyDescent="0.4">
      <c r="B41" s="276">
        <v>13</v>
      </c>
      <c r="C41" s="293" t="s">
        <v>23</v>
      </c>
      <c r="D41" s="325" t="str">
        <f>IF(Q44&lt;&gt;0,VLOOKUP($E$9,Info_County_Code,2,FALSE),"")</f>
        <v/>
      </c>
      <c r="E41" s="144"/>
      <c r="F41" s="38"/>
      <c r="G41" s="38"/>
      <c r="H41" s="38"/>
      <c r="I41" s="30"/>
      <c r="J41" s="30"/>
      <c r="K41" s="326" t="str">
        <f>IF(NOT(ISBLANK(E41)),$K$29,"")</f>
        <v/>
      </c>
      <c r="L41" s="32"/>
      <c r="M41" s="32"/>
      <c r="N41" s="30"/>
      <c r="O41" s="30"/>
      <c r="P41" s="34"/>
      <c r="Q41" s="246">
        <f t="shared" si="4"/>
        <v>0</v>
      </c>
    </row>
    <row r="42" spans="2:17" x14ac:dyDescent="0.4">
      <c r="B42" s="276">
        <v>13</v>
      </c>
      <c r="C42" s="218" t="s">
        <v>25</v>
      </c>
      <c r="D42" s="327" t="str">
        <f t="shared" ref="D42:J42" si="21">IF(ISBLANK(D41),"",D41)</f>
        <v/>
      </c>
      <c r="E42" s="328" t="str">
        <f t="shared" si="21"/>
        <v/>
      </c>
      <c r="F42" s="329" t="str">
        <f t="shared" si="21"/>
        <v/>
      </c>
      <c r="G42" s="329" t="str">
        <f t="shared" si="21"/>
        <v/>
      </c>
      <c r="H42" s="329" t="str">
        <f t="shared" si="21"/>
        <v/>
      </c>
      <c r="I42" s="330" t="str">
        <f t="shared" si="21"/>
        <v/>
      </c>
      <c r="J42" s="330" t="str">
        <f t="shared" si="21"/>
        <v/>
      </c>
      <c r="K42" s="275" t="str">
        <f>IF(NOT(ISBLANK(E41)),$K$30,"")</f>
        <v/>
      </c>
      <c r="L42" s="32"/>
      <c r="M42" s="32"/>
      <c r="N42" s="30"/>
      <c r="O42" s="30"/>
      <c r="P42" s="34"/>
      <c r="Q42" s="246">
        <f t="shared" si="4"/>
        <v>0</v>
      </c>
    </row>
    <row r="43" spans="2:17" x14ac:dyDescent="0.4">
      <c r="B43" s="276">
        <v>13</v>
      </c>
      <c r="C43" s="218" t="s">
        <v>27</v>
      </c>
      <c r="D43" s="327" t="str">
        <f t="shared" ref="D43:J43" si="22">IF(ISBLANK(D41),"",D41)</f>
        <v/>
      </c>
      <c r="E43" s="331" t="str">
        <f t="shared" si="22"/>
        <v/>
      </c>
      <c r="F43" s="332" t="str">
        <f t="shared" si="22"/>
        <v/>
      </c>
      <c r="G43" s="332" t="str">
        <f t="shared" si="22"/>
        <v/>
      </c>
      <c r="H43" s="332" t="str">
        <f t="shared" si="22"/>
        <v/>
      </c>
      <c r="I43" s="275" t="str">
        <f t="shared" si="22"/>
        <v/>
      </c>
      <c r="J43" s="275" t="str">
        <f t="shared" si="22"/>
        <v/>
      </c>
      <c r="K43" s="275" t="str">
        <f>IF(NOT(ISBLANK(E41)),$K$31,"")</f>
        <v/>
      </c>
      <c r="L43" s="32"/>
      <c r="M43" s="32"/>
      <c r="N43" s="30"/>
      <c r="O43" s="30"/>
      <c r="P43" s="34"/>
      <c r="Q43" s="246">
        <f t="shared" si="4"/>
        <v>0</v>
      </c>
    </row>
    <row r="44" spans="2:17" x14ac:dyDescent="0.4">
      <c r="B44" s="333">
        <v>13</v>
      </c>
      <c r="C44" s="333" t="s">
        <v>202</v>
      </c>
      <c r="D44" s="334" t="str">
        <f t="shared" ref="D44:J44" si="23">IF(ISBLANK(D41),"",D41)</f>
        <v/>
      </c>
      <c r="E44" s="335" t="str">
        <f t="shared" si="23"/>
        <v/>
      </c>
      <c r="F44" s="336" t="str">
        <f t="shared" si="23"/>
        <v/>
      </c>
      <c r="G44" s="336" t="str">
        <f t="shared" si="23"/>
        <v/>
      </c>
      <c r="H44" s="336" t="str">
        <f t="shared" si="23"/>
        <v/>
      </c>
      <c r="I44" s="337" t="str">
        <f t="shared" si="23"/>
        <v/>
      </c>
      <c r="J44" s="337" t="str">
        <f t="shared" si="23"/>
        <v/>
      </c>
      <c r="K44" s="279" t="str">
        <f>IF(NOT(ISBLANK(E41)),$K$32,"")</f>
        <v/>
      </c>
      <c r="L44" s="338">
        <f t="shared" ref="L44" si="24">SUM(L41:L43)</f>
        <v>0</v>
      </c>
      <c r="M44" s="338">
        <f>SUM(M41:M43)</f>
        <v>0</v>
      </c>
      <c r="N44" s="339">
        <f t="shared" ref="N44" si="25">SUM(N41:N43)</f>
        <v>0</v>
      </c>
      <c r="O44" s="339">
        <f t="shared" ref="O44" si="26">SUM(O41:O43)</f>
        <v>0</v>
      </c>
      <c r="P44" s="340">
        <f t="shared" ref="P44" si="27">SUM(P41:P43)</f>
        <v>0</v>
      </c>
      <c r="Q44" s="279">
        <f t="shared" si="4"/>
        <v>0</v>
      </c>
    </row>
    <row r="45" spans="2:17" x14ac:dyDescent="0.4">
      <c r="B45" s="276">
        <v>14</v>
      </c>
      <c r="C45" s="293" t="s">
        <v>23</v>
      </c>
      <c r="D45" s="325" t="str">
        <f>IF(Q48&lt;&gt;0,VLOOKUP($E$9,Info_County_Code,2,FALSE),"")</f>
        <v/>
      </c>
      <c r="E45" s="144"/>
      <c r="F45" s="38"/>
      <c r="G45" s="38"/>
      <c r="H45" s="38"/>
      <c r="I45" s="30"/>
      <c r="J45" s="30"/>
      <c r="K45" s="326" t="str">
        <f>IF(NOT(ISBLANK(E45)),$K$29,"")</f>
        <v/>
      </c>
      <c r="L45" s="32"/>
      <c r="M45" s="32"/>
      <c r="N45" s="30"/>
      <c r="O45" s="30"/>
      <c r="P45" s="34"/>
      <c r="Q45" s="246">
        <f t="shared" si="4"/>
        <v>0</v>
      </c>
    </row>
    <row r="46" spans="2:17" x14ac:dyDescent="0.4">
      <c r="B46" s="276">
        <v>14</v>
      </c>
      <c r="C46" s="218" t="s">
        <v>25</v>
      </c>
      <c r="D46" s="327" t="str">
        <f t="shared" ref="D46:J46" si="28">IF(ISBLANK(D45),"",D45)</f>
        <v/>
      </c>
      <c r="E46" s="328" t="str">
        <f t="shared" si="28"/>
        <v/>
      </c>
      <c r="F46" s="329" t="str">
        <f t="shared" si="28"/>
        <v/>
      </c>
      <c r="G46" s="329" t="str">
        <f t="shared" si="28"/>
        <v/>
      </c>
      <c r="H46" s="329" t="str">
        <f t="shared" si="28"/>
        <v/>
      </c>
      <c r="I46" s="330" t="str">
        <f t="shared" si="28"/>
        <v/>
      </c>
      <c r="J46" s="330" t="str">
        <f t="shared" si="28"/>
        <v/>
      </c>
      <c r="K46" s="275" t="str">
        <f>IF(NOT(ISBLANK(E45)),$K$30,"")</f>
        <v/>
      </c>
      <c r="L46" s="32"/>
      <c r="M46" s="32"/>
      <c r="N46" s="30"/>
      <c r="O46" s="30"/>
      <c r="P46" s="34"/>
      <c r="Q46" s="246">
        <f t="shared" si="4"/>
        <v>0</v>
      </c>
    </row>
    <row r="47" spans="2:17" x14ac:dyDescent="0.4">
      <c r="B47" s="276">
        <v>14</v>
      </c>
      <c r="C47" s="218" t="s">
        <v>27</v>
      </c>
      <c r="D47" s="327" t="str">
        <f t="shared" ref="D47:J47" si="29">IF(ISBLANK(D45),"",D45)</f>
        <v/>
      </c>
      <c r="E47" s="331" t="str">
        <f t="shared" si="29"/>
        <v/>
      </c>
      <c r="F47" s="332" t="str">
        <f t="shared" si="29"/>
        <v/>
      </c>
      <c r="G47" s="332" t="str">
        <f t="shared" si="29"/>
        <v/>
      </c>
      <c r="H47" s="332" t="str">
        <f t="shared" si="29"/>
        <v/>
      </c>
      <c r="I47" s="275" t="str">
        <f t="shared" si="29"/>
        <v/>
      </c>
      <c r="J47" s="275" t="str">
        <f t="shared" si="29"/>
        <v/>
      </c>
      <c r="K47" s="275" t="str">
        <f>IF(NOT(ISBLANK(E45)),$K$31,"")</f>
        <v/>
      </c>
      <c r="L47" s="32"/>
      <c r="M47" s="32"/>
      <c r="N47" s="30"/>
      <c r="O47" s="30"/>
      <c r="P47" s="34"/>
      <c r="Q47" s="246">
        <f t="shared" si="4"/>
        <v>0</v>
      </c>
    </row>
    <row r="48" spans="2:17" x14ac:dyDescent="0.4">
      <c r="B48" s="333">
        <v>14</v>
      </c>
      <c r="C48" s="333" t="s">
        <v>202</v>
      </c>
      <c r="D48" s="334" t="str">
        <f t="shared" ref="D48:J48" si="30">IF(ISBLANK(D45),"",D45)</f>
        <v/>
      </c>
      <c r="E48" s="335" t="str">
        <f t="shared" si="30"/>
        <v/>
      </c>
      <c r="F48" s="336" t="str">
        <f t="shared" si="30"/>
        <v/>
      </c>
      <c r="G48" s="336" t="str">
        <f t="shared" si="30"/>
        <v/>
      </c>
      <c r="H48" s="336" t="str">
        <f t="shared" si="30"/>
        <v/>
      </c>
      <c r="I48" s="337" t="str">
        <f t="shared" si="30"/>
        <v/>
      </c>
      <c r="J48" s="337" t="str">
        <f t="shared" si="30"/>
        <v/>
      </c>
      <c r="K48" s="279" t="str">
        <f>IF(NOT(ISBLANK(E45)),$K$32,"")</f>
        <v/>
      </c>
      <c r="L48" s="338">
        <f t="shared" ref="L48" si="31">SUM(L45:L47)</f>
        <v>0</v>
      </c>
      <c r="M48" s="338">
        <f>SUM(M45:M47)</f>
        <v>0</v>
      </c>
      <c r="N48" s="339">
        <f t="shared" ref="N48" si="32">SUM(N45:N47)</f>
        <v>0</v>
      </c>
      <c r="O48" s="339">
        <f t="shared" ref="O48" si="33">SUM(O45:O47)</f>
        <v>0</v>
      </c>
      <c r="P48" s="340">
        <f t="shared" ref="P48" si="34">SUM(P45:P47)</f>
        <v>0</v>
      </c>
      <c r="Q48" s="279">
        <f t="shared" si="4"/>
        <v>0</v>
      </c>
    </row>
    <row r="49" spans="2:17" x14ac:dyDescent="0.4">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4">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4">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x14ac:dyDescent="0.4">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4">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4">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4">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x14ac:dyDescent="0.4">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4">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4">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4">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x14ac:dyDescent="0.4">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4">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4">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4">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x14ac:dyDescent="0.4">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4">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4">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4">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x14ac:dyDescent="0.4">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4">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4">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4">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x14ac:dyDescent="0.4">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4">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4">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4">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x14ac:dyDescent="0.4">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4">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4">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4">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x14ac:dyDescent="0.4">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4">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4">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4">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x14ac:dyDescent="0.4">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4">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4">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4">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x14ac:dyDescent="0.4">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4">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4">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4">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x14ac:dyDescent="0.4">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4">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4">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4">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x14ac:dyDescent="0.4">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4">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4">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4">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x14ac:dyDescent="0.4">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4">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4">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4">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x14ac:dyDescent="0.4">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4">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4">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4">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x14ac:dyDescent="0.4">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4">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4">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4">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x14ac:dyDescent="0.4">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4">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4">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4">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x14ac:dyDescent="0.4">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4">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4">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4">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x14ac:dyDescent="0.4">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4">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4">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4">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x14ac:dyDescent="0.4">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4">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4">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4">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x14ac:dyDescent="0.4">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row r="129" hidden="1" x14ac:dyDescent="0.4"/>
    <row r="130" hidden="1" x14ac:dyDescent="0.4"/>
    <row r="131" hidden="1" x14ac:dyDescent="0.4"/>
    <row r="132" hidden="1" x14ac:dyDescent="0.4"/>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4.25" zeroHeight="1" x14ac:dyDescent="0.45"/>
  <cols>
    <col min="1" max="1" width="128" style="173" customWidth="1"/>
    <col min="2" max="2" width="9.19921875" style="173" hidden="1" customWidth="1"/>
    <col min="3" max="16384" width="9.19921875" style="173" hidden="1"/>
  </cols>
  <sheetData>
    <row r="1" spans="1:1" ht="15.75" customHeight="1" x14ac:dyDescent="0.45">
      <c r="A1" s="383" t="s">
        <v>773</v>
      </c>
    </row>
    <row r="2" spans="1:1" ht="15.4" x14ac:dyDescent="0.45">
      <c r="A2" s="385" t="s">
        <v>313</v>
      </c>
    </row>
    <row r="3" spans="1:1" ht="15.4" x14ac:dyDescent="0.45">
      <c r="A3" s="385" t="s">
        <v>312</v>
      </c>
    </row>
    <row r="4" spans="1:1" ht="15.4" x14ac:dyDescent="0.45">
      <c r="A4" s="385" t="s">
        <v>485</v>
      </c>
    </row>
    <row r="5" spans="1:1" ht="15.4" x14ac:dyDescent="0.45">
      <c r="A5" s="385" t="s">
        <v>486</v>
      </c>
    </row>
    <row r="6" spans="1:1" ht="15.4" x14ac:dyDescent="0.45">
      <c r="A6" s="385" t="s">
        <v>487</v>
      </c>
    </row>
    <row r="7" spans="1:1" ht="15.4" x14ac:dyDescent="0.45">
      <c r="A7" s="385" t="s">
        <v>737</v>
      </c>
    </row>
    <row r="8" spans="1:1" ht="30.4" x14ac:dyDescent="0.45">
      <c r="A8" s="385" t="s">
        <v>488</v>
      </c>
    </row>
    <row r="9" spans="1:1" ht="15.4" x14ac:dyDescent="0.45">
      <c r="A9" s="385" t="s">
        <v>429</v>
      </c>
    </row>
    <row r="10" spans="1:1" ht="105.4" x14ac:dyDescent="0.45">
      <c r="A10" s="385" t="s">
        <v>489</v>
      </c>
    </row>
    <row r="11" spans="1:1" ht="15.4" x14ac:dyDescent="0.45">
      <c r="A11" s="385" t="s">
        <v>490</v>
      </c>
    </row>
    <row r="12" spans="1:1" ht="15.4" x14ac:dyDescent="0.45">
      <c r="A12" s="385" t="s">
        <v>491</v>
      </c>
    </row>
    <row r="13" spans="1:1" ht="15.4" x14ac:dyDescent="0.45">
      <c r="A13" s="385" t="s">
        <v>758</v>
      </c>
    </row>
    <row r="14" spans="1:1" ht="15.4" x14ac:dyDescent="0.45">
      <c r="A14" s="385" t="s">
        <v>492</v>
      </c>
    </row>
    <row r="15" spans="1:1" ht="15.4" x14ac:dyDescent="0.45">
      <c r="A15" s="385" t="s">
        <v>424</v>
      </c>
    </row>
    <row r="16" spans="1:1" ht="15.4" x14ac:dyDescent="0.45">
      <c r="A16" s="385" t="s">
        <v>493</v>
      </c>
    </row>
    <row r="17" spans="1:1" ht="15.4" x14ac:dyDescent="0.45">
      <c r="A17" s="385" t="s">
        <v>326</v>
      </c>
    </row>
    <row r="18" spans="1:1" ht="15.4" x14ac:dyDescent="0.45">
      <c r="A18" s="385" t="s">
        <v>434</v>
      </c>
    </row>
    <row r="19" spans="1:1" ht="15.4" x14ac:dyDescent="0.45">
      <c r="A19" s="385" t="s">
        <v>435</v>
      </c>
    </row>
    <row r="20" spans="1:1" ht="15.4" x14ac:dyDescent="0.45">
      <c r="A20" s="385" t="s">
        <v>436</v>
      </c>
    </row>
    <row r="21" spans="1:1" ht="15.4" x14ac:dyDescent="0.45">
      <c r="A21" s="385" t="s">
        <v>494</v>
      </c>
    </row>
    <row r="22" spans="1:1" ht="45.4" x14ac:dyDescent="0.45">
      <c r="A22" s="385" t="s">
        <v>495</v>
      </c>
    </row>
    <row r="23" spans="1:1" ht="15.4" x14ac:dyDescent="0.45">
      <c r="A23" s="385" t="s">
        <v>452</v>
      </c>
    </row>
    <row r="24" spans="1:1" ht="15.4" x14ac:dyDescent="0.45">
      <c r="A24" s="385" t="s">
        <v>453</v>
      </c>
    </row>
    <row r="25" spans="1:1" ht="15.4" x14ac:dyDescent="0.45">
      <c r="A25" s="385" t="s">
        <v>454</v>
      </c>
    </row>
    <row r="26" spans="1:1" ht="15.4" x14ac:dyDescent="0.45">
      <c r="A26" s="385" t="s">
        <v>455</v>
      </c>
    </row>
    <row r="27" spans="1:1" ht="15.4" x14ac:dyDescent="0.45">
      <c r="A27" s="385" t="s">
        <v>456</v>
      </c>
    </row>
    <row r="28" spans="1:1" ht="30.4" x14ac:dyDescent="0.45">
      <c r="A28" s="385" t="s">
        <v>496</v>
      </c>
    </row>
    <row r="29" spans="1:1" ht="30.4" x14ac:dyDescent="0.45">
      <c r="A29" s="385" t="s">
        <v>497</v>
      </c>
    </row>
    <row r="30" spans="1:1" ht="30.4" x14ac:dyDescent="0.45">
      <c r="A30" s="385" t="s">
        <v>498</v>
      </c>
    </row>
    <row r="31" spans="1:1" ht="30.4" x14ac:dyDescent="0.45">
      <c r="A31" s="385" t="s">
        <v>499</v>
      </c>
    </row>
    <row r="32" spans="1:1" ht="30.4" x14ac:dyDescent="0.45">
      <c r="A32" s="385" t="s">
        <v>500</v>
      </c>
    </row>
    <row r="33" spans="1:1" ht="15.4" x14ac:dyDescent="0.45">
      <c r="A33" s="385" t="s">
        <v>501</v>
      </c>
    </row>
    <row r="34" spans="1:1" ht="15.4" x14ac:dyDescent="0.45">
      <c r="A34" s="385" t="s">
        <v>502</v>
      </c>
    </row>
    <row r="35" spans="1:1" ht="15.4" x14ac:dyDescent="0.45">
      <c r="A35" s="385" t="s">
        <v>503</v>
      </c>
    </row>
    <row r="36" spans="1:1" ht="15.4" x14ac:dyDescent="0.45">
      <c r="A36" s="385" t="s">
        <v>504</v>
      </c>
    </row>
    <row r="37" spans="1:1" ht="15.4" x14ac:dyDescent="0.45">
      <c r="A37" s="385" t="s">
        <v>505</v>
      </c>
    </row>
    <row r="38" spans="1:1" ht="15.4" x14ac:dyDescent="0.45">
      <c r="A38" s="385" t="s">
        <v>506</v>
      </c>
    </row>
    <row r="39" spans="1:1" ht="15.4" x14ac:dyDescent="0.45">
      <c r="A39" s="385" t="s">
        <v>507</v>
      </c>
    </row>
    <row r="40" spans="1:1" ht="15.4" x14ac:dyDescent="0.45">
      <c r="A40" s="385" t="s">
        <v>508</v>
      </c>
    </row>
    <row r="41" spans="1:1" ht="15.4" x14ac:dyDescent="0.45">
      <c r="A41" s="385" t="s">
        <v>509</v>
      </c>
    </row>
    <row r="42" spans="1:1" ht="15.4" x14ac:dyDescent="0.45">
      <c r="A42" s="385" t="s">
        <v>510</v>
      </c>
    </row>
    <row r="43" spans="1:1" ht="15.4" x14ac:dyDescent="0.45">
      <c r="A43" s="385" t="s">
        <v>511</v>
      </c>
    </row>
    <row r="44" spans="1:1" ht="15.4" x14ac:dyDescent="0.45">
      <c r="A44" s="385" t="s">
        <v>512</v>
      </c>
    </row>
    <row r="45" spans="1:1" ht="15.4" x14ac:dyDescent="0.45">
      <c r="A45" s="385" t="s">
        <v>513</v>
      </c>
    </row>
    <row r="46" spans="1:1" ht="15.4" x14ac:dyDescent="0.45">
      <c r="A46" s="385" t="s">
        <v>514</v>
      </c>
    </row>
    <row r="47" spans="1:1" ht="15.4" x14ac:dyDescent="0.45">
      <c r="A47" s="385" t="s">
        <v>515</v>
      </c>
    </row>
    <row r="48" spans="1:1" ht="15.4" x14ac:dyDescent="0.45">
      <c r="A48" s="385" t="s">
        <v>516</v>
      </c>
    </row>
    <row r="49" spans="1:1" ht="15.4" x14ac:dyDescent="0.45">
      <c r="A49" s="385" t="s">
        <v>517</v>
      </c>
    </row>
    <row r="50" spans="1:1" ht="15.4" x14ac:dyDescent="0.45">
      <c r="A50" s="385" t="s">
        <v>518</v>
      </c>
    </row>
    <row r="51" spans="1:1" ht="15.4" x14ac:dyDescent="0.45">
      <c r="A51" s="385" t="s">
        <v>470</v>
      </c>
    </row>
    <row r="52" spans="1:1" ht="15.4" x14ac:dyDescent="0.45">
      <c r="A52" s="385" t="s">
        <v>763</v>
      </c>
    </row>
    <row r="53" spans="1:1" ht="15.4" x14ac:dyDescent="0.45">
      <c r="A53" s="385" t="s">
        <v>764</v>
      </c>
    </row>
    <row r="54" spans="1:1" ht="15.4" x14ac:dyDescent="0.45">
      <c r="A54" s="385" t="s">
        <v>765</v>
      </c>
    </row>
    <row r="55" spans="1:1" ht="15.4" x14ac:dyDescent="0.45">
      <c r="A55" s="385" t="s">
        <v>766</v>
      </c>
    </row>
    <row r="56" spans="1:1" ht="15.4" x14ac:dyDescent="0.45">
      <c r="A56" s="385" t="s">
        <v>767</v>
      </c>
    </row>
    <row r="57" spans="1:1" ht="15.4" x14ac:dyDescent="0.45">
      <c r="A57" s="385" t="s">
        <v>519</v>
      </c>
    </row>
    <row r="58" spans="1:1" ht="45.4" x14ac:dyDescent="0.45">
      <c r="A58" s="385" t="s">
        <v>520</v>
      </c>
    </row>
    <row r="59" spans="1:1" ht="60.4" x14ac:dyDescent="0.45">
      <c r="A59" s="385" t="s">
        <v>521</v>
      </c>
    </row>
    <row r="60" spans="1:1" ht="75.400000000000006" x14ac:dyDescent="0.45">
      <c r="A60" s="385" t="s">
        <v>522</v>
      </c>
    </row>
    <row r="61" spans="1:1" ht="15.4" x14ac:dyDescent="0.45">
      <c r="A61" s="385" t="s">
        <v>523</v>
      </c>
    </row>
    <row r="62" spans="1:1" ht="45.4" x14ac:dyDescent="0.45">
      <c r="A62" s="385" t="s">
        <v>524</v>
      </c>
    </row>
    <row r="63" spans="1:1" ht="45.4" x14ac:dyDescent="0.45">
      <c r="A63" s="385" t="s">
        <v>525</v>
      </c>
    </row>
    <row r="64" spans="1:1" ht="75.400000000000006" x14ac:dyDescent="0.45">
      <c r="A64" s="385" t="s">
        <v>526</v>
      </c>
    </row>
    <row r="65" spans="1:1" ht="15.4" x14ac:dyDescent="0.45">
      <c r="A65" s="385" t="s">
        <v>527</v>
      </c>
    </row>
    <row r="66" spans="1:1" ht="30.4" x14ac:dyDescent="0.45">
      <c r="A66" s="385" t="s">
        <v>528</v>
      </c>
    </row>
    <row r="67" spans="1:1" ht="30.4" x14ac:dyDescent="0.45">
      <c r="A67" s="385" t="s">
        <v>529</v>
      </c>
    </row>
    <row r="68" spans="1:1" ht="30.4" x14ac:dyDescent="0.45">
      <c r="A68" s="385" t="s">
        <v>530</v>
      </c>
    </row>
    <row r="69" spans="1:1" ht="30.4" x14ac:dyDescent="0.45">
      <c r="A69" s="385" t="s">
        <v>531</v>
      </c>
    </row>
    <row r="70" spans="1:1" ht="30.4" x14ac:dyDescent="0.45">
      <c r="A70" s="385" t="s">
        <v>532</v>
      </c>
    </row>
    <row r="71" spans="1:1" ht="15.4" x14ac:dyDescent="0.45">
      <c r="A71" s="385" t="s">
        <v>533</v>
      </c>
    </row>
    <row r="72" spans="1:1" ht="45.4" x14ac:dyDescent="0.45">
      <c r="A72" s="385" t="s">
        <v>534</v>
      </c>
    </row>
    <row r="73" spans="1:1" ht="15.4" x14ac:dyDescent="0.45">
      <c r="A73" s="385" t="s">
        <v>535</v>
      </c>
    </row>
    <row r="74" spans="1:1" ht="15.4" x14ac:dyDescent="0.45">
      <c r="A74" s="385" t="s">
        <v>536</v>
      </c>
    </row>
    <row r="75" spans="1:1" ht="15.4" x14ac:dyDescent="0.45">
      <c r="A75" s="385" t="s">
        <v>537</v>
      </c>
    </row>
    <row r="76" spans="1:1" ht="15.4" x14ac:dyDescent="0.45">
      <c r="A76" s="385" t="s">
        <v>538</v>
      </c>
    </row>
    <row r="77" spans="1:1" ht="15.4" x14ac:dyDescent="0.45">
      <c r="A77" s="385" t="s">
        <v>539</v>
      </c>
    </row>
    <row r="78" spans="1:1" ht="15.4" x14ac:dyDescent="0.45">
      <c r="A78" s="385" t="s">
        <v>540</v>
      </c>
    </row>
    <row r="79" spans="1:1" ht="15.4" x14ac:dyDescent="0.45">
      <c r="A79" s="385" t="s">
        <v>541</v>
      </c>
    </row>
    <row r="80" spans="1:1" ht="30.4" x14ac:dyDescent="0.45">
      <c r="A80" s="385" t="s">
        <v>542</v>
      </c>
    </row>
    <row r="81" spans="1:1" ht="30.4" x14ac:dyDescent="0.45">
      <c r="A81" s="385" t="s">
        <v>543</v>
      </c>
    </row>
    <row r="82" spans="1:1" ht="30.4" x14ac:dyDescent="0.45">
      <c r="A82" s="385" t="s">
        <v>544</v>
      </c>
    </row>
    <row r="83" spans="1:1" ht="30.4" x14ac:dyDescent="0.45">
      <c r="A83" s="385" t="s">
        <v>545</v>
      </c>
    </row>
    <row r="84" spans="1:1" ht="30.4" x14ac:dyDescent="0.45">
      <c r="A84" s="385" t="s">
        <v>546</v>
      </c>
    </row>
    <row r="85" spans="1:1" ht="15.4" x14ac:dyDescent="0.45">
      <c r="A85" s="385" t="s">
        <v>547</v>
      </c>
    </row>
    <row r="86" spans="1:1" ht="45.4" x14ac:dyDescent="0.45">
      <c r="A86" s="385" t="s">
        <v>548</v>
      </c>
    </row>
    <row r="87" spans="1:1" ht="15.4" x14ac:dyDescent="0.45">
      <c r="A87" s="385" t="s">
        <v>549</v>
      </c>
    </row>
    <row r="88" spans="1:1" ht="15.4" x14ac:dyDescent="0.45">
      <c r="A88" s="385" t="s">
        <v>550</v>
      </c>
    </row>
    <row r="89" spans="1:1" ht="15.4" x14ac:dyDescent="0.45">
      <c r="A89" s="385" t="s">
        <v>551</v>
      </c>
    </row>
    <row r="90" spans="1:1" ht="15.4" x14ac:dyDescent="0.45">
      <c r="A90" s="385" t="s">
        <v>552</v>
      </c>
    </row>
    <row r="91" spans="1:1" ht="15.4" x14ac:dyDescent="0.45">
      <c r="A91" s="385" t="s">
        <v>553</v>
      </c>
    </row>
    <row r="92" spans="1:1" ht="15.4" x14ac:dyDescent="0.45">
      <c r="A92" s="385" t="s">
        <v>554</v>
      </c>
    </row>
    <row r="93" spans="1:1" ht="15.4" x14ac:dyDescent="0.45">
      <c r="A93" s="385" t="s">
        <v>555</v>
      </c>
    </row>
    <row r="94" spans="1:1" ht="30.4" x14ac:dyDescent="0.45">
      <c r="A94" s="385" t="s">
        <v>556</v>
      </c>
    </row>
    <row r="95" spans="1:1" ht="30.4" x14ac:dyDescent="0.45">
      <c r="A95" s="385" t="s">
        <v>557</v>
      </c>
    </row>
    <row r="96" spans="1:1" ht="30.4" x14ac:dyDescent="0.45">
      <c r="A96" s="385" t="s">
        <v>558</v>
      </c>
    </row>
    <row r="97" spans="1:1" ht="30.4" x14ac:dyDescent="0.45">
      <c r="A97" s="385" t="s">
        <v>559</v>
      </c>
    </row>
    <row r="98" spans="1:1" ht="30.4" x14ac:dyDescent="0.45">
      <c r="A98" s="385" t="s">
        <v>560</v>
      </c>
    </row>
    <row r="99" spans="1:1" ht="15.4" x14ac:dyDescent="0.45">
      <c r="A99" s="385" t="s">
        <v>561</v>
      </c>
    </row>
    <row r="100" spans="1:1" ht="45.4" x14ac:dyDescent="0.45">
      <c r="A100" s="385" t="s">
        <v>562</v>
      </c>
    </row>
    <row r="101" spans="1:1" ht="15.4" x14ac:dyDescent="0.45">
      <c r="A101" s="385" t="s">
        <v>563</v>
      </c>
    </row>
    <row r="102" spans="1:1" ht="15.4" x14ac:dyDescent="0.45">
      <c r="A102" s="385" t="s">
        <v>564</v>
      </c>
    </row>
    <row r="103" spans="1:1" ht="15.4" x14ac:dyDescent="0.45">
      <c r="A103" s="385" t="s">
        <v>565</v>
      </c>
    </row>
    <row r="104" spans="1:1" ht="15.4" x14ac:dyDescent="0.45">
      <c r="A104" s="385" t="s">
        <v>566</v>
      </c>
    </row>
    <row r="105" spans="1:1" ht="15.4" x14ac:dyDescent="0.45">
      <c r="A105" s="385" t="s">
        <v>567</v>
      </c>
    </row>
    <row r="106" spans="1:1" ht="15.4" x14ac:dyDescent="0.45">
      <c r="A106" s="385" t="s">
        <v>568</v>
      </c>
    </row>
    <row r="107" spans="1:1" ht="15.4" x14ac:dyDescent="0.45">
      <c r="A107" s="385" t="s">
        <v>569</v>
      </c>
    </row>
    <row r="108" spans="1:1" ht="15.4" x14ac:dyDescent="0.45">
      <c r="A108" s="385" t="s">
        <v>570</v>
      </c>
    </row>
    <row r="109" spans="1:1" ht="15.4" x14ac:dyDescent="0.45">
      <c r="A109" s="385" t="s">
        <v>571</v>
      </c>
    </row>
    <row r="110" spans="1:1" ht="15.4" x14ac:dyDescent="0.45">
      <c r="A110" s="385" t="s">
        <v>572</v>
      </c>
    </row>
    <row r="111" spans="1:1" ht="15.4" x14ac:dyDescent="0.45">
      <c r="A111" s="385" t="s">
        <v>573</v>
      </c>
    </row>
    <row r="112" spans="1:1" ht="15.4" x14ac:dyDescent="0.45">
      <c r="A112" s="385" t="s">
        <v>574</v>
      </c>
    </row>
    <row r="113" spans="1:1" ht="15.4" x14ac:dyDescent="0.45">
      <c r="A113" s="385" t="s">
        <v>575</v>
      </c>
    </row>
    <row r="114" spans="1:1" ht="15.4" hidden="1" x14ac:dyDescent="0.45">
      <c r="A114" s="174"/>
    </row>
    <row r="115" spans="1:1" ht="15.4" hidden="1" x14ac:dyDescent="0.45">
      <c r="A115" s="174"/>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5"/>
  <sheetViews>
    <sheetView showGridLines="0" topLeftCell="A10" zoomScale="69" zoomScaleNormal="69" zoomScaleSheetLayoutView="55" workbookViewId="0">
      <selection activeCell="E19" sqref="E19"/>
    </sheetView>
  </sheetViews>
  <sheetFormatPr defaultColWidth="0" defaultRowHeight="15" zeroHeight="1" x14ac:dyDescent="0.4"/>
  <cols>
    <col min="1" max="1" width="2.73046875" style="25" customWidth="1"/>
    <col min="2" max="2" width="6.73046875" style="25" customWidth="1"/>
    <col min="3" max="3" width="11.796875" style="25" customWidth="1"/>
    <col min="4" max="4" width="42" style="25" customWidth="1"/>
    <col min="5" max="5" width="29.73046875" style="25" customWidth="1"/>
    <col min="6" max="6" width="28.73046875" style="25" bestFit="1" customWidth="1"/>
    <col min="7" max="7" width="22" style="25" customWidth="1"/>
    <col min="8" max="8" width="20.19921875" style="25" customWidth="1"/>
    <col min="9" max="9" width="19.19921875" style="25" customWidth="1"/>
    <col min="10" max="11" width="17.73046875" style="25" customWidth="1"/>
    <col min="12" max="12" width="17.73046875" style="25" hidden="1" customWidth="1"/>
    <col min="13" max="14" width="22.46484375" style="25" hidden="1" customWidth="1"/>
    <col min="15" max="15" width="21" style="25" hidden="1" customWidth="1"/>
    <col min="16" max="16" width="21.265625" style="25" hidden="1" customWidth="1"/>
    <col min="17" max="17" width="21.19921875" style="25" hidden="1" customWidth="1"/>
    <col min="18" max="21" width="22.46484375" style="25" hidden="1" customWidth="1"/>
    <col min="22" max="22" width="19" style="25" hidden="1" customWidth="1"/>
    <col min="23" max="16384" width="9.19921875" style="25" hidden="1"/>
  </cols>
  <sheetData>
    <row r="1" spans="1:22" x14ac:dyDescent="0.4">
      <c r="A1" s="377" t="s">
        <v>777</v>
      </c>
      <c r="B1" s="378" t="s">
        <v>277</v>
      </c>
      <c r="C1" s="27"/>
      <c r="D1" s="27"/>
      <c r="E1" s="170"/>
      <c r="H1" s="27"/>
      <c r="I1" s="170"/>
      <c r="J1" s="407"/>
      <c r="K1" s="170" t="s">
        <v>275</v>
      </c>
      <c r="L1" s="170"/>
      <c r="M1" s="27"/>
      <c r="N1" s="27"/>
    </row>
    <row r="2" spans="1:22" ht="15.4" thickBot="1" x14ac:dyDescent="0.45">
      <c r="B2" s="379" t="s">
        <v>276</v>
      </c>
      <c r="C2" s="200"/>
      <c r="D2" s="200"/>
      <c r="E2" s="201"/>
      <c r="F2" s="200"/>
      <c r="G2" s="200"/>
      <c r="H2" s="200"/>
      <c r="I2" s="201"/>
      <c r="J2" s="200"/>
      <c r="K2" s="201"/>
      <c r="L2" s="170"/>
      <c r="M2" s="27"/>
      <c r="N2" s="27"/>
    </row>
    <row r="3" spans="1:22" x14ac:dyDescent="0.4">
      <c r="A3" s="27"/>
      <c r="B3" s="14"/>
      <c r="C3" s="14"/>
      <c r="D3" s="14"/>
      <c r="E3" s="27"/>
      <c r="F3" s="27"/>
      <c r="G3" s="27"/>
      <c r="H3" s="27"/>
      <c r="I3" s="27"/>
      <c r="J3" s="27"/>
      <c r="K3" s="27"/>
      <c r="L3" s="27"/>
      <c r="M3" s="27"/>
      <c r="N3" s="27"/>
      <c r="O3" s="27"/>
      <c r="P3" s="27"/>
      <c r="Q3" s="27"/>
      <c r="R3" s="27"/>
      <c r="S3" s="27"/>
      <c r="T3" s="27"/>
      <c r="U3" s="27"/>
      <c r="V3" s="27"/>
    </row>
    <row r="4" spans="1:22" s="122" customFormat="1" x14ac:dyDescent="0.4">
      <c r="B4" s="381" t="s">
        <v>744</v>
      </c>
    </row>
    <row r="5" spans="1:22" ht="17.649999999999999" x14ac:dyDescent="0.4">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7.649999999999999" x14ac:dyDescent="0.4">
      <c r="A6" s="27"/>
      <c r="B6" s="382" t="str">
        <f>'1. Information'!B6</f>
        <v>Fiscal Year: 2021-22</v>
      </c>
      <c r="C6" s="27"/>
      <c r="D6" s="1"/>
      <c r="E6" s="1"/>
      <c r="F6" s="1"/>
      <c r="G6" s="1"/>
      <c r="H6" s="1"/>
      <c r="I6" s="1"/>
      <c r="J6" s="27"/>
      <c r="K6" s="27"/>
      <c r="L6" s="27"/>
      <c r="M6" s="27"/>
      <c r="N6" s="27"/>
      <c r="O6" s="27"/>
      <c r="P6" s="27"/>
      <c r="Q6" s="27"/>
      <c r="R6" s="27"/>
      <c r="S6" s="27"/>
    </row>
    <row r="7" spans="1:22" ht="17.649999999999999" x14ac:dyDescent="0.4">
      <c r="A7" s="27"/>
      <c r="B7" s="408" t="s">
        <v>297</v>
      </c>
      <c r="C7" s="27"/>
      <c r="D7" s="9"/>
      <c r="E7" s="9"/>
      <c r="F7" s="9"/>
      <c r="G7" s="9"/>
      <c r="H7" s="9"/>
      <c r="I7" s="9"/>
      <c r="J7" s="27"/>
      <c r="K7" s="27"/>
      <c r="L7" s="27"/>
      <c r="M7" s="27"/>
      <c r="N7" s="27"/>
      <c r="O7" s="27"/>
      <c r="P7" s="27"/>
      <c r="Q7" s="27"/>
      <c r="R7" s="27"/>
      <c r="S7" s="27"/>
    </row>
    <row r="8" spans="1:22" x14ac:dyDescent="0.4">
      <c r="A8" s="27"/>
      <c r="B8" s="27"/>
      <c r="C8" s="27"/>
      <c r="D8" s="24"/>
      <c r="E8" s="24"/>
      <c r="F8" s="24"/>
      <c r="G8" s="24"/>
      <c r="H8" s="24"/>
      <c r="I8" s="27"/>
      <c r="J8" s="27"/>
      <c r="K8" s="27"/>
      <c r="L8" s="27"/>
      <c r="M8" s="27"/>
      <c r="N8" s="27"/>
      <c r="O8" s="27"/>
      <c r="P8" s="27"/>
      <c r="Q8" s="27"/>
      <c r="R8" s="27"/>
      <c r="S8" s="27"/>
    </row>
    <row r="9" spans="1:22" ht="15.4" x14ac:dyDescent="0.45">
      <c r="A9" s="27"/>
      <c r="B9" s="27"/>
      <c r="C9" s="163" t="s">
        <v>0</v>
      </c>
      <c r="D9" s="184" t="str">
        <f>IF(ISBLANK('1. Information'!D11),"",'1. Information'!D11)</f>
        <v>Alameda</v>
      </c>
      <c r="F9" s="226" t="s">
        <v>1</v>
      </c>
      <c r="G9" s="346">
        <f>IF(ISBLANK('1. Information'!D9),"",'1. Information'!D9)</f>
        <v>44588</v>
      </c>
      <c r="I9" s="27"/>
      <c r="J9" s="27"/>
      <c r="K9" s="27"/>
      <c r="L9" s="175"/>
      <c r="M9" s="175"/>
      <c r="N9" s="175"/>
      <c r="O9" s="175"/>
      <c r="P9" s="175"/>
      <c r="Q9" s="175"/>
      <c r="R9" s="175"/>
      <c r="S9" s="175"/>
    </row>
    <row r="10" spans="1:22" ht="15.4" x14ac:dyDescent="0.45">
      <c r="A10" s="27"/>
      <c r="B10" s="27"/>
      <c r="C10" s="2"/>
      <c r="D10" s="2"/>
      <c r="E10" s="8"/>
      <c r="F10" s="2"/>
      <c r="G10" s="19"/>
      <c r="H10" s="28"/>
      <c r="I10" s="27"/>
      <c r="J10" s="27"/>
      <c r="K10" s="27"/>
      <c r="L10" s="175"/>
      <c r="M10" s="175"/>
      <c r="N10" s="175"/>
      <c r="O10" s="175"/>
      <c r="P10" s="175"/>
      <c r="Q10" s="175"/>
      <c r="R10" s="175"/>
      <c r="S10" s="175"/>
    </row>
    <row r="11" spans="1:22" ht="18" thickBot="1" x14ac:dyDescent="0.55000000000000004">
      <c r="A11" s="27"/>
      <c r="B11" s="228" t="s">
        <v>214</v>
      </c>
      <c r="C11" s="231"/>
      <c r="D11" s="231"/>
      <c r="E11" s="266"/>
      <c r="F11" s="231"/>
      <c r="G11" s="347"/>
      <c r="H11" s="268"/>
      <c r="I11" s="265"/>
      <c r="J11" s="265"/>
      <c r="K11" s="265"/>
      <c r="L11" s="175"/>
      <c r="M11" s="175"/>
      <c r="N11" s="175"/>
      <c r="O11" s="175"/>
      <c r="P11" s="175"/>
      <c r="Q11" s="175"/>
      <c r="R11" s="175"/>
      <c r="S11" s="175"/>
    </row>
    <row r="12" spans="1:22" ht="15.75" thickTop="1" x14ac:dyDescent="0.45">
      <c r="A12" s="27"/>
      <c r="B12" s="2"/>
      <c r="C12" s="2"/>
      <c r="D12" s="2"/>
      <c r="E12" s="8"/>
      <c r="F12" s="2"/>
      <c r="G12" s="19"/>
      <c r="H12" s="28"/>
      <c r="I12" s="27"/>
      <c r="J12" s="27"/>
      <c r="K12" s="27"/>
      <c r="L12" s="175"/>
      <c r="M12" s="175"/>
      <c r="N12" s="175"/>
      <c r="O12" s="175"/>
      <c r="P12" s="175"/>
      <c r="Q12" s="175"/>
      <c r="R12" s="175"/>
    </row>
    <row r="13" spans="1:22" ht="15.4" x14ac:dyDescent="0.45">
      <c r="A13" s="27"/>
      <c r="B13" s="402"/>
      <c r="C13" s="2"/>
      <c r="D13" s="2"/>
      <c r="E13" s="348"/>
      <c r="F13" s="234" t="s">
        <v>23</v>
      </c>
      <c r="G13" s="218" t="s">
        <v>25</v>
      </c>
      <c r="H13" s="234" t="s">
        <v>27</v>
      </c>
      <c r="I13" s="321" t="s">
        <v>202</v>
      </c>
      <c r="J13" s="234" t="s">
        <v>203</v>
      </c>
      <c r="K13" s="234" t="s">
        <v>204</v>
      </c>
      <c r="L13" s="175"/>
      <c r="M13" s="175"/>
      <c r="N13" s="175"/>
      <c r="O13" s="27"/>
      <c r="P13" s="27"/>
    </row>
    <row r="14" spans="1:22" ht="30" x14ac:dyDescent="0.45">
      <c r="A14" s="27"/>
      <c r="B14" s="27"/>
      <c r="C14" s="349"/>
      <c r="D14" s="349"/>
      <c r="E14" s="349"/>
      <c r="F14" s="236" t="s">
        <v>283</v>
      </c>
      <c r="G14" s="237" t="s">
        <v>4</v>
      </c>
      <c r="H14" s="237" t="s">
        <v>5</v>
      </c>
      <c r="I14" s="237" t="s">
        <v>26</v>
      </c>
      <c r="J14" s="237" t="s">
        <v>12</v>
      </c>
      <c r="K14" s="273" t="s">
        <v>222</v>
      </c>
      <c r="L14" s="175"/>
      <c r="M14" s="175"/>
      <c r="N14" s="27"/>
      <c r="O14" s="27"/>
    </row>
    <row r="15" spans="1:22" ht="15.4" x14ac:dyDescent="0.45">
      <c r="A15" s="27"/>
      <c r="B15" s="300">
        <v>1</v>
      </c>
      <c r="C15" s="163" t="s">
        <v>13</v>
      </c>
      <c r="D15" s="242"/>
      <c r="E15" s="350"/>
      <c r="F15" s="136">
        <v>431235.54000000004</v>
      </c>
      <c r="G15" s="136"/>
      <c r="H15" s="136"/>
      <c r="I15" s="136"/>
      <c r="J15" s="136">
        <v>24730</v>
      </c>
      <c r="K15" s="241">
        <f>SUM(F15:J15)</f>
        <v>455965.54000000004</v>
      </c>
      <c r="L15" s="175"/>
      <c r="M15" s="175"/>
      <c r="N15" s="27"/>
      <c r="O15" s="27"/>
    </row>
    <row r="16" spans="1:22" ht="15.4" x14ac:dyDescent="0.45">
      <c r="A16" s="27"/>
      <c r="B16" s="300">
        <v>2</v>
      </c>
      <c r="C16" s="163" t="s">
        <v>14</v>
      </c>
      <c r="D16" s="242"/>
      <c r="E16" s="350"/>
      <c r="F16" s="136">
        <v>0</v>
      </c>
      <c r="G16" s="136"/>
      <c r="H16" s="136"/>
      <c r="I16" s="136"/>
      <c r="J16" s="136"/>
      <c r="K16" s="241">
        <f t="shared" ref="K16:K21" si="0">SUM(F16:J16)</f>
        <v>0</v>
      </c>
      <c r="L16" s="175"/>
      <c r="M16" s="175"/>
      <c r="N16" s="27"/>
      <c r="O16" s="27"/>
    </row>
    <row r="17" spans="1:22" ht="15.4" x14ac:dyDescent="0.45">
      <c r="A17" s="27"/>
      <c r="B17" s="300">
        <v>3</v>
      </c>
      <c r="C17" s="163" t="s">
        <v>198</v>
      </c>
      <c r="D17" s="242"/>
      <c r="E17" s="350"/>
      <c r="F17" s="136">
        <v>0</v>
      </c>
      <c r="G17" s="136"/>
      <c r="H17" s="136"/>
      <c r="I17" s="136"/>
      <c r="J17" s="136"/>
      <c r="K17" s="241">
        <f t="shared" si="0"/>
        <v>0</v>
      </c>
      <c r="L17" s="175"/>
      <c r="M17" s="175"/>
      <c r="N17" s="27"/>
      <c r="O17" s="27"/>
    </row>
    <row r="18" spans="1:22" ht="15.4" x14ac:dyDescent="0.45">
      <c r="A18" s="27"/>
      <c r="B18" s="300">
        <v>4</v>
      </c>
      <c r="C18" s="163" t="s">
        <v>189</v>
      </c>
      <c r="D18" s="242"/>
      <c r="E18" s="350"/>
      <c r="F18" s="136">
        <v>110000</v>
      </c>
      <c r="G18" s="275"/>
      <c r="H18" s="275"/>
      <c r="I18" s="275"/>
      <c r="J18" s="275"/>
      <c r="K18" s="241">
        <f>F18</f>
        <v>110000</v>
      </c>
      <c r="L18" s="175"/>
      <c r="M18" s="175"/>
      <c r="N18" s="27"/>
      <c r="O18" s="27"/>
    </row>
    <row r="19" spans="1:22" ht="15.4" x14ac:dyDescent="0.45">
      <c r="A19" s="27"/>
      <c r="B19" s="300">
        <v>5</v>
      </c>
      <c r="C19" s="163" t="s">
        <v>296</v>
      </c>
      <c r="D19" s="242"/>
      <c r="E19" s="350"/>
      <c r="F19" s="136">
        <v>100000</v>
      </c>
      <c r="G19" s="275"/>
      <c r="H19" s="275"/>
      <c r="I19" s="275"/>
      <c r="J19" s="275"/>
      <c r="K19" s="241">
        <f>F19</f>
        <v>100000</v>
      </c>
      <c r="L19" s="175"/>
      <c r="M19" s="175"/>
      <c r="N19" s="27"/>
      <c r="O19" s="27"/>
    </row>
    <row r="20" spans="1:22" ht="15.4" x14ac:dyDescent="0.45">
      <c r="A20" s="27"/>
      <c r="B20" s="300">
        <v>6</v>
      </c>
      <c r="C20" s="242" t="s">
        <v>153</v>
      </c>
      <c r="D20" s="245"/>
      <c r="E20" s="243"/>
      <c r="F20" s="330">
        <f>SUM(E28:E32)</f>
        <v>2278742.2327479646</v>
      </c>
      <c r="G20" s="351">
        <f t="shared" ref="G20:I20" si="1">SUM(F28:F32)</f>
        <v>143778.17692589239</v>
      </c>
      <c r="H20" s="330">
        <f t="shared" si="1"/>
        <v>0</v>
      </c>
      <c r="I20" s="330">
        <f t="shared" si="1"/>
        <v>0</v>
      </c>
      <c r="J20" s="330">
        <f>SUM(I28:I32)</f>
        <v>80308.508520413452</v>
      </c>
      <c r="K20" s="246">
        <f t="shared" si="0"/>
        <v>2502828.9181942707</v>
      </c>
      <c r="L20" s="175"/>
      <c r="M20" s="175"/>
      <c r="N20" s="27"/>
      <c r="O20" s="27"/>
    </row>
    <row r="21" spans="1:22" ht="31.05" customHeight="1" x14ac:dyDescent="0.45">
      <c r="A21" s="27"/>
      <c r="B21" s="300">
        <v>7</v>
      </c>
      <c r="C21" s="277" t="s">
        <v>188</v>
      </c>
      <c r="D21" s="277"/>
      <c r="E21" s="277"/>
      <c r="F21" s="279">
        <f>SUM(F15:F17,F19:F20)</f>
        <v>2809977.7727479646</v>
      </c>
      <c r="G21" s="251">
        <f>SUM(G15:G17,G20)</f>
        <v>143778.17692589239</v>
      </c>
      <c r="H21" s="250">
        <f>SUM(H15:H17,H20)</f>
        <v>0</v>
      </c>
      <c r="I21" s="250">
        <f>SUM(I15:I17,I20)</f>
        <v>0</v>
      </c>
      <c r="J21" s="250">
        <f>SUM(J15:J17,J20)</f>
        <v>105038.50852041345</v>
      </c>
      <c r="K21" s="279">
        <f t="shared" si="0"/>
        <v>3058794.4581942707</v>
      </c>
      <c r="L21" s="175"/>
      <c r="M21" s="175"/>
      <c r="N21" s="27"/>
      <c r="O21" s="27"/>
    </row>
    <row r="22" spans="1:22" x14ac:dyDescent="0.4">
      <c r="A22" s="27"/>
      <c r="B22" s="27"/>
      <c r="C22" s="27"/>
      <c r="D22" s="27"/>
      <c r="E22" s="27"/>
      <c r="F22" s="27"/>
      <c r="G22" s="27"/>
      <c r="H22" s="27"/>
      <c r="I22" s="27"/>
      <c r="J22" s="27"/>
      <c r="K22" s="27"/>
      <c r="L22" s="27"/>
      <c r="M22" s="27"/>
      <c r="N22" s="27"/>
      <c r="O22" s="27"/>
      <c r="P22" s="27"/>
      <c r="Q22" s="27"/>
      <c r="R22" s="27"/>
      <c r="S22" s="27"/>
      <c r="T22" s="27"/>
      <c r="U22" s="27"/>
      <c r="V22" s="27"/>
    </row>
    <row r="23" spans="1:22" x14ac:dyDescent="0.4">
      <c r="A23" s="27"/>
      <c r="B23" s="27"/>
      <c r="C23" s="12"/>
      <c r="D23" s="27"/>
      <c r="E23" s="27"/>
      <c r="F23" s="27"/>
      <c r="G23" s="27"/>
      <c r="H23" s="27"/>
      <c r="I23" s="27"/>
      <c r="J23" s="27"/>
      <c r="K23" s="27"/>
      <c r="L23" s="27"/>
      <c r="M23" s="27"/>
      <c r="N23" s="27"/>
      <c r="O23" s="27"/>
      <c r="P23" s="27"/>
      <c r="Q23" s="27"/>
      <c r="R23" s="27"/>
      <c r="S23" s="27"/>
      <c r="T23" s="27"/>
      <c r="U23" s="27"/>
      <c r="V23" s="27"/>
    </row>
    <row r="24" spans="1:22" ht="18" thickBot="1" x14ac:dyDescent="0.55000000000000004">
      <c r="A24" s="27"/>
      <c r="B24" s="253" t="s">
        <v>215</v>
      </c>
      <c r="C24" s="254"/>
      <c r="D24" s="265"/>
      <c r="E24" s="265"/>
      <c r="F24" s="265"/>
      <c r="G24" s="265"/>
      <c r="H24" s="265"/>
      <c r="I24" s="265"/>
      <c r="J24" s="265"/>
      <c r="K24" s="175"/>
      <c r="L24" s="175"/>
      <c r="M24" s="175"/>
      <c r="N24" s="175"/>
      <c r="O24" s="175"/>
      <c r="P24" s="175"/>
      <c r="Q24" s="175"/>
      <c r="R24" s="175"/>
      <c r="S24" s="175"/>
    </row>
    <row r="25" spans="1:22" ht="15.75" thickTop="1" x14ac:dyDescent="0.45">
      <c r="A25" s="27"/>
      <c r="B25" s="12"/>
      <c r="C25" s="12"/>
      <c r="D25" s="27"/>
      <c r="E25" s="27"/>
      <c r="F25" s="27"/>
      <c r="G25" s="27"/>
      <c r="H25" s="27"/>
      <c r="I25" s="27"/>
      <c r="J25" s="27"/>
      <c r="K25" s="175"/>
      <c r="L25" s="175"/>
      <c r="M25" s="175"/>
      <c r="N25" s="175"/>
      <c r="O25" s="175"/>
      <c r="P25" s="175"/>
      <c r="Q25" s="175"/>
      <c r="R25" s="175"/>
    </row>
    <row r="26" spans="1:22" ht="15.4" x14ac:dyDescent="0.4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30" x14ac:dyDescent="0.4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ht="15.4" x14ac:dyDescent="0.45">
      <c r="A28" s="39"/>
      <c r="B28" s="354">
        <v>8</v>
      </c>
      <c r="C28" s="301">
        <f t="shared" ref="C28:C32" si="2">IF(J28&lt;&gt;0,VLOOKUP($D$9,Info_County_Code,2,FALSE),"")</f>
        <v>1</v>
      </c>
      <c r="D28" s="355" t="s">
        <v>98</v>
      </c>
      <c r="E28" s="31">
        <v>434732.42862765258</v>
      </c>
      <c r="F28" s="32">
        <v>88873.666513667005</v>
      </c>
      <c r="G28" s="31"/>
      <c r="H28" s="31"/>
      <c r="I28" s="128">
        <v>50420.363052950903</v>
      </c>
      <c r="J28" s="275">
        <f>SUM(E28:I28)</f>
        <v>574026.4581942705</v>
      </c>
      <c r="K28" s="175"/>
      <c r="L28" s="175"/>
      <c r="M28" s="175"/>
      <c r="N28" s="175"/>
      <c r="O28" s="175"/>
      <c r="P28" s="175"/>
      <c r="Q28" s="175"/>
      <c r="R28" s="175"/>
    </row>
    <row r="29" spans="1:22" ht="15.4" x14ac:dyDescent="0.45">
      <c r="A29" s="27"/>
      <c r="B29" s="300">
        <v>9</v>
      </c>
      <c r="C29" s="301">
        <f t="shared" si="2"/>
        <v>1</v>
      </c>
      <c r="D29" s="355" t="s">
        <v>99</v>
      </c>
      <c r="E29" s="31">
        <v>1637360.602649647</v>
      </c>
      <c r="F29" s="32">
        <v>7971.41464997412</v>
      </c>
      <c r="G29" s="31"/>
      <c r="H29" s="31"/>
      <c r="I29" s="128">
        <v>4522.3927003788003</v>
      </c>
      <c r="J29" s="275">
        <f t="shared" ref="J29:J32" si="3">SUM(E29:I29)</f>
        <v>1649854.41</v>
      </c>
      <c r="K29" s="175"/>
      <c r="L29" s="175"/>
      <c r="M29" s="175"/>
      <c r="N29" s="175"/>
      <c r="O29" s="175"/>
      <c r="P29" s="175"/>
      <c r="Q29" s="175"/>
      <c r="R29" s="175"/>
    </row>
    <row r="30" spans="1:22" ht="15.4" x14ac:dyDescent="0.45">
      <c r="A30" s="27"/>
      <c r="B30" s="300">
        <v>10</v>
      </c>
      <c r="C30" s="301">
        <f t="shared" si="2"/>
        <v>1</v>
      </c>
      <c r="D30" s="219" t="s">
        <v>295</v>
      </c>
      <c r="E30" s="31">
        <v>16407.206900316989</v>
      </c>
      <c r="F30" s="32">
        <v>8041.3488647103004</v>
      </c>
      <c r="G30" s="31"/>
      <c r="H30" s="31"/>
      <c r="I30" s="128">
        <v>3301.4442349727101</v>
      </c>
      <c r="J30" s="275">
        <f t="shared" si="3"/>
        <v>27750</v>
      </c>
      <c r="K30" s="175"/>
      <c r="L30" s="175"/>
      <c r="M30" s="175"/>
      <c r="N30" s="175"/>
      <c r="O30" s="175"/>
      <c r="P30" s="175"/>
      <c r="Q30" s="175"/>
      <c r="R30" s="175"/>
    </row>
    <row r="31" spans="1:22" ht="15.4" x14ac:dyDescent="0.45">
      <c r="A31" s="27"/>
      <c r="B31" s="354">
        <v>11</v>
      </c>
      <c r="C31" s="301">
        <f t="shared" si="2"/>
        <v>1</v>
      </c>
      <c r="D31" s="355" t="s">
        <v>101</v>
      </c>
      <c r="E31" s="31">
        <v>105648.74306374411</v>
      </c>
      <c r="F31" s="31">
        <v>21598.092390474219</v>
      </c>
      <c r="G31" s="31"/>
      <c r="H31" s="31"/>
      <c r="I31" s="31">
        <v>12253.164545781665</v>
      </c>
      <c r="J31" s="275">
        <f t="shared" si="3"/>
        <v>139500</v>
      </c>
      <c r="K31" s="175"/>
      <c r="L31" s="175"/>
      <c r="M31" s="175"/>
      <c r="N31" s="175"/>
      <c r="O31" s="175"/>
      <c r="P31" s="175"/>
      <c r="Q31" s="175"/>
      <c r="R31" s="175"/>
    </row>
    <row r="32" spans="1:22" ht="15.4" x14ac:dyDescent="0.45">
      <c r="A32" s="27"/>
      <c r="B32" s="300">
        <v>12</v>
      </c>
      <c r="C32" s="301">
        <f t="shared" si="2"/>
        <v>1</v>
      </c>
      <c r="D32" s="355" t="s">
        <v>102</v>
      </c>
      <c r="E32" s="31">
        <v>84593.251506603876</v>
      </c>
      <c r="F32" s="31">
        <v>17293.654507066727</v>
      </c>
      <c r="G32" s="31"/>
      <c r="H32" s="31"/>
      <c r="I32" s="31">
        <v>9811.1439863293726</v>
      </c>
      <c r="J32" s="275">
        <f t="shared" si="3"/>
        <v>111698.04999999999</v>
      </c>
      <c r="K32" s="175"/>
      <c r="L32" s="175"/>
      <c r="M32" s="175"/>
      <c r="N32" s="175"/>
      <c r="O32" s="175"/>
      <c r="P32" s="175"/>
      <c r="Q32" s="175"/>
      <c r="R32" s="175"/>
    </row>
    <row r="33" hidden="1" x14ac:dyDescent="0.4"/>
    <row r="34" hidden="1" x14ac:dyDescent="0.4"/>
    <row r="35" hidden="1" x14ac:dyDescent="0.4"/>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90"/>
  <sheetViews>
    <sheetView workbookViewId="0">
      <selection activeCell="A16" sqref="A16"/>
    </sheetView>
  </sheetViews>
  <sheetFormatPr defaultColWidth="0" defaultRowHeight="14.25" zeroHeight="1" x14ac:dyDescent="0.45"/>
  <cols>
    <col min="1" max="1" width="128" style="173" customWidth="1"/>
    <col min="2" max="2" width="9.19921875" style="173" hidden="1" customWidth="1"/>
    <col min="3" max="16384" width="9.19921875" style="173" hidden="1"/>
  </cols>
  <sheetData>
    <row r="1" spans="1:1" ht="12" customHeight="1" x14ac:dyDescent="0.45">
      <c r="A1" s="383" t="s">
        <v>778</v>
      </c>
    </row>
    <row r="2" spans="1:1" ht="15.4" x14ac:dyDescent="0.45">
      <c r="A2" s="385" t="s">
        <v>313</v>
      </c>
    </row>
    <row r="3" spans="1:1" ht="15.4" x14ac:dyDescent="0.45">
      <c r="A3" s="385" t="s">
        <v>312</v>
      </c>
    </row>
    <row r="4" spans="1:1" ht="15.4" x14ac:dyDescent="0.45">
      <c r="A4" s="385" t="s">
        <v>576</v>
      </c>
    </row>
    <row r="5" spans="1:1" ht="15.4" x14ac:dyDescent="0.45">
      <c r="A5" s="385" t="s">
        <v>577</v>
      </c>
    </row>
    <row r="6" spans="1:1" ht="15.4" x14ac:dyDescent="0.45">
      <c r="A6" s="385" t="s">
        <v>578</v>
      </c>
    </row>
    <row r="7" spans="1:1" ht="15.4" x14ac:dyDescent="0.45">
      <c r="A7" s="385" t="s">
        <v>736</v>
      </c>
    </row>
    <row r="8" spans="1:1" ht="45.4" x14ac:dyDescent="0.45">
      <c r="A8" s="385" t="s">
        <v>579</v>
      </c>
    </row>
    <row r="9" spans="1:1" ht="15.4" x14ac:dyDescent="0.45">
      <c r="A9" s="385" t="s">
        <v>429</v>
      </c>
    </row>
    <row r="10" spans="1:1" ht="15.4" x14ac:dyDescent="0.45">
      <c r="A10" s="385" t="s">
        <v>580</v>
      </c>
    </row>
    <row r="11" spans="1:1" ht="15.4" x14ac:dyDescent="0.45">
      <c r="A11" s="385" t="s">
        <v>581</v>
      </c>
    </row>
    <row r="12" spans="1:1" ht="15.4" x14ac:dyDescent="0.45">
      <c r="A12" s="385" t="s">
        <v>582</v>
      </c>
    </row>
    <row r="13" spans="1:1" ht="15.4" x14ac:dyDescent="0.45">
      <c r="A13" s="385" t="s">
        <v>753</v>
      </c>
    </row>
    <row r="14" spans="1:1" ht="15.4" x14ac:dyDescent="0.45">
      <c r="A14" s="385" t="s">
        <v>583</v>
      </c>
    </row>
    <row r="15" spans="1:1" ht="15.4" x14ac:dyDescent="0.45">
      <c r="A15" s="385" t="s">
        <v>424</v>
      </c>
    </row>
    <row r="16" spans="1:1" ht="135.4" x14ac:dyDescent="0.45">
      <c r="A16" s="385" t="s">
        <v>584</v>
      </c>
    </row>
    <row r="17" spans="1:1" ht="15.4" x14ac:dyDescent="0.45">
      <c r="A17" s="385" t="s">
        <v>585</v>
      </c>
    </row>
    <row r="18" spans="1:1" ht="15.4" x14ac:dyDescent="0.45">
      <c r="A18" s="385" t="s">
        <v>586</v>
      </c>
    </row>
    <row r="19" spans="1:1" ht="15.4" x14ac:dyDescent="0.45">
      <c r="A19" s="385" t="s">
        <v>754</v>
      </c>
    </row>
    <row r="20" spans="1:1" ht="15.4" x14ac:dyDescent="0.45">
      <c r="A20" s="385" t="s">
        <v>587</v>
      </c>
    </row>
    <row r="21" spans="1:1" ht="15.4" x14ac:dyDescent="0.45">
      <c r="A21" s="385" t="s">
        <v>450</v>
      </c>
    </row>
    <row r="22" spans="1:1" ht="30.4" x14ac:dyDescent="0.45">
      <c r="A22" s="385" t="s">
        <v>588</v>
      </c>
    </row>
    <row r="23" spans="1:1" ht="15.4" x14ac:dyDescent="0.45">
      <c r="A23" s="385" t="s">
        <v>452</v>
      </c>
    </row>
    <row r="24" spans="1:1" ht="15.4" x14ac:dyDescent="0.45">
      <c r="A24" s="385" t="s">
        <v>453</v>
      </c>
    </row>
    <row r="25" spans="1:1" ht="15.4" x14ac:dyDescent="0.45">
      <c r="A25" s="385" t="s">
        <v>454</v>
      </c>
    </row>
    <row r="26" spans="1:1" ht="15.4" x14ac:dyDescent="0.45">
      <c r="A26" s="385" t="s">
        <v>455</v>
      </c>
    </row>
    <row r="27" spans="1:1" ht="15.4" x14ac:dyDescent="0.45">
      <c r="A27" s="385" t="s">
        <v>456</v>
      </c>
    </row>
    <row r="28" spans="1:1" ht="30.4" x14ac:dyDescent="0.45">
      <c r="A28" s="385" t="s">
        <v>589</v>
      </c>
    </row>
    <row r="29" spans="1:1" ht="15.4" x14ac:dyDescent="0.45">
      <c r="A29" s="385" t="s">
        <v>331</v>
      </c>
    </row>
    <row r="30" spans="1:1" ht="15.4" x14ac:dyDescent="0.45">
      <c r="A30" s="385" t="s">
        <v>421</v>
      </c>
    </row>
    <row r="31" spans="1:1" ht="15.4" x14ac:dyDescent="0.45">
      <c r="A31" s="385" t="s">
        <v>420</v>
      </c>
    </row>
    <row r="32" spans="1:1" ht="15.4" x14ac:dyDescent="0.45">
      <c r="A32" s="385" t="s">
        <v>419</v>
      </c>
    </row>
    <row r="33" spans="1:1" ht="15.4" x14ac:dyDescent="0.45">
      <c r="A33" s="385" t="s">
        <v>418</v>
      </c>
    </row>
    <row r="34" spans="1:1" ht="15.4" x14ac:dyDescent="0.45">
      <c r="A34" s="385" t="s">
        <v>590</v>
      </c>
    </row>
    <row r="35" spans="1:1" ht="15.4" x14ac:dyDescent="0.45">
      <c r="A35" s="385" t="s">
        <v>591</v>
      </c>
    </row>
    <row r="36" spans="1:1" ht="15.4" x14ac:dyDescent="0.45">
      <c r="A36" s="385" t="s">
        <v>592</v>
      </c>
    </row>
    <row r="37" spans="1:1" ht="15.4" x14ac:dyDescent="0.45">
      <c r="A37" s="385" t="s">
        <v>593</v>
      </c>
    </row>
    <row r="38" spans="1:1" ht="15.4" x14ac:dyDescent="0.45">
      <c r="A38" s="385" t="s">
        <v>594</v>
      </c>
    </row>
    <row r="39" spans="1:1" ht="15.4" x14ac:dyDescent="0.45">
      <c r="A39" s="385" t="s">
        <v>595</v>
      </c>
    </row>
    <row r="40" spans="1:1" ht="15.4" x14ac:dyDescent="0.45">
      <c r="A40" s="385" t="s">
        <v>596</v>
      </c>
    </row>
    <row r="41" spans="1:1" ht="15.4" x14ac:dyDescent="0.45">
      <c r="A41" s="385" t="s">
        <v>597</v>
      </c>
    </row>
    <row r="42" spans="1:1" ht="15.4" x14ac:dyDescent="0.45">
      <c r="A42" s="385" t="s">
        <v>598</v>
      </c>
    </row>
    <row r="43" spans="1:1" ht="15.4" x14ac:dyDescent="0.45">
      <c r="A43" s="385" t="s">
        <v>599</v>
      </c>
    </row>
    <row r="44" spans="1:1" ht="15.4" x14ac:dyDescent="0.45">
      <c r="A44" s="385" t="s">
        <v>600</v>
      </c>
    </row>
    <row r="45" spans="1:1" ht="15.4" x14ac:dyDescent="0.45">
      <c r="A45" s="385" t="s">
        <v>601</v>
      </c>
    </row>
    <row r="46" spans="1:1" ht="45.4" x14ac:dyDescent="0.45">
      <c r="A46" s="385" t="s">
        <v>602</v>
      </c>
    </row>
    <row r="47" spans="1:1" ht="15.4" x14ac:dyDescent="0.45">
      <c r="A47" s="385" t="s">
        <v>603</v>
      </c>
    </row>
    <row r="48" spans="1:1" ht="30.4" x14ac:dyDescent="0.45">
      <c r="A48" s="385" t="s">
        <v>604</v>
      </c>
    </row>
    <row r="49" spans="1:1" ht="30.4" x14ac:dyDescent="0.45">
      <c r="A49" s="385" t="s">
        <v>605</v>
      </c>
    </row>
    <row r="50" spans="1:1" ht="30.4" x14ac:dyDescent="0.45">
      <c r="A50" s="385" t="s">
        <v>606</v>
      </c>
    </row>
    <row r="51" spans="1:1" ht="30.4" x14ac:dyDescent="0.45">
      <c r="A51" s="385" t="s">
        <v>607</v>
      </c>
    </row>
    <row r="52" spans="1:1" ht="30.4" x14ac:dyDescent="0.45">
      <c r="A52" s="385" t="s">
        <v>608</v>
      </c>
    </row>
    <row r="53" spans="1:1" ht="15.4" x14ac:dyDescent="0.45">
      <c r="A53" s="385" t="s">
        <v>609</v>
      </c>
    </row>
    <row r="54" spans="1:1" ht="45.4" x14ac:dyDescent="0.45">
      <c r="A54" s="385" t="s">
        <v>610</v>
      </c>
    </row>
    <row r="55" spans="1:1" ht="15.4" x14ac:dyDescent="0.45">
      <c r="A55" s="385" t="s">
        <v>611</v>
      </c>
    </row>
    <row r="56" spans="1:1" ht="30.4" x14ac:dyDescent="0.45">
      <c r="A56" s="385" t="s">
        <v>612</v>
      </c>
    </row>
    <row r="57" spans="1:1" ht="30.4" x14ac:dyDescent="0.45">
      <c r="A57" s="385" t="s">
        <v>613</v>
      </c>
    </row>
    <row r="58" spans="1:1" ht="30.4" x14ac:dyDescent="0.45">
      <c r="A58" s="385" t="s">
        <v>614</v>
      </c>
    </row>
    <row r="59" spans="1:1" ht="30.4" x14ac:dyDescent="0.45">
      <c r="A59" s="385" t="s">
        <v>615</v>
      </c>
    </row>
    <row r="60" spans="1:1" ht="30.4" x14ac:dyDescent="0.45">
      <c r="A60" s="385" t="s">
        <v>616</v>
      </c>
    </row>
    <row r="61" spans="1:1" ht="15.4" x14ac:dyDescent="0.45">
      <c r="A61" s="385" t="s">
        <v>617</v>
      </c>
    </row>
    <row r="62" spans="1:1" ht="45.4" x14ac:dyDescent="0.45">
      <c r="A62" s="385" t="s">
        <v>618</v>
      </c>
    </row>
    <row r="63" spans="1:1" ht="15.4" x14ac:dyDescent="0.45">
      <c r="A63" s="385" t="s">
        <v>619</v>
      </c>
    </row>
    <row r="64" spans="1:1" ht="30.4" x14ac:dyDescent="0.45">
      <c r="A64" s="385" t="s">
        <v>620</v>
      </c>
    </row>
    <row r="65" spans="1:1" ht="30.4" x14ac:dyDescent="0.45">
      <c r="A65" s="385" t="s">
        <v>621</v>
      </c>
    </row>
    <row r="66" spans="1:1" ht="30.4" x14ac:dyDescent="0.45">
      <c r="A66" s="385" t="s">
        <v>622</v>
      </c>
    </row>
    <row r="67" spans="1:1" ht="30.4" x14ac:dyDescent="0.45">
      <c r="A67" s="385" t="s">
        <v>623</v>
      </c>
    </row>
    <row r="68" spans="1:1" ht="30.4" x14ac:dyDescent="0.45">
      <c r="A68" s="385" t="s">
        <v>624</v>
      </c>
    </row>
    <row r="69" spans="1:1" ht="15.4" x14ac:dyDescent="0.45">
      <c r="A69" s="385" t="s">
        <v>625</v>
      </c>
    </row>
    <row r="70" spans="1:1" ht="45.4" x14ac:dyDescent="0.45">
      <c r="A70" s="385" t="s">
        <v>626</v>
      </c>
    </row>
    <row r="71" spans="1:1" ht="15.4" x14ac:dyDescent="0.45">
      <c r="A71" s="385" t="s">
        <v>627</v>
      </c>
    </row>
    <row r="72" spans="1:1" ht="30.4" x14ac:dyDescent="0.45">
      <c r="A72" s="385" t="s">
        <v>628</v>
      </c>
    </row>
    <row r="73" spans="1:1" ht="30.4" x14ac:dyDescent="0.45">
      <c r="A73" s="385" t="s">
        <v>629</v>
      </c>
    </row>
    <row r="74" spans="1:1" ht="30.4" x14ac:dyDescent="0.45">
      <c r="A74" s="385" t="s">
        <v>630</v>
      </c>
    </row>
    <row r="75" spans="1:1" ht="30.4" x14ac:dyDescent="0.45">
      <c r="A75" s="385" t="s">
        <v>631</v>
      </c>
    </row>
    <row r="76" spans="1:1" ht="30.4" x14ac:dyDescent="0.45">
      <c r="A76" s="385" t="s">
        <v>632</v>
      </c>
    </row>
    <row r="77" spans="1:1" ht="15.4" x14ac:dyDescent="0.45">
      <c r="A77" s="385" t="s">
        <v>633</v>
      </c>
    </row>
    <row r="78" spans="1:1" ht="45.4" x14ac:dyDescent="0.45">
      <c r="A78" s="385" t="s">
        <v>634</v>
      </c>
    </row>
    <row r="79" spans="1:1" ht="15.4" x14ac:dyDescent="0.45">
      <c r="A79" s="385" t="s">
        <v>635</v>
      </c>
    </row>
    <row r="80" spans="1:1" ht="30.4" x14ac:dyDescent="0.45">
      <c r="A80" s="385" t="s">
        <v>636</v>
      </c>
    </row>
    <row r="81" spans="1:1" ht="30.4" x14ac:dyDescent="0.45">
      <c r="A81" s="385" t="s">
        <v>637</v>
      </c>
    </row>
    <row r="82" spans="1:1" ht="30.4" x14ac:dyDescent="0.45">
      <c r="A82" s="385" t="s">
        <v>638</v>
      </c>
    </row>
    <row r="83" spans="1:1" ht="30.4" x14ac:dyDescent="0.45">
      <c r="A83" s="385" t="s">
        <v>639</v>
      </c>
    </row>
    <row r="84" spans="1:1" ht="30.4" x14ac:dyDescent="0.45">
      <c r="A84" s="385" t="s">
        <v>640</v>
      </c>
    </row>
    <row r="85" spans="1:1" ht="15.4" x14ac:dyDescent="0.45">
      <c r="A85" s="385" t="s">
        <v>641</v>
      </c>
    </row>
    <row r="86" spans="1:1" hidden="1" x14ac:dyDescent="0.45"/>
    <row r="87" spans="1:1" hidden="1" x14ac:dyDescent="0.45"/>
    <row r="88" spans="1:1" hidden="1" x14ac:dyDescent="0.45"/>
    <row r="89" spans="1:1" hidden="1" x14ac:dyDescent="0.45"/>
    <row r="90" spans="1:1" hidden="1" x14ac:dyDescent="0.45"/>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52"/>
  <sheetViews>
    <sheetView showGridLines="0" topLeftCell="A22" zoomScale="76" zoomScaleNormal="76" zoomScaleSheetLayoutView="40" workbookViewId="0">
      <selection activeCell="I33" sqref="I33"/>
    </sheetView>
  </sheetViews>
  <sheetFormatPr defaultColWidth="0" defaultRowHeight="15.4" zeroHeight="1" x14ac:dyDescent="0.45"/>
  <cols>
    <col min="1" max="1" width="2.73046875" style="27" customWidth="1"/>
    <col min="2" max="2" width="6.73046875" style="27" customWidth="1"/>
    <col min="3" max="3" width="10.19921875" style="27" bestFit="1" customWidth="1"/>
    <col min="4" max="5" width="50.73046875" style="27" customWidth="1"/>
    <col min="6" max="6" width="37.19921875" style="27" bestFit="1" customWidth="1"/>
    <col min="7" max="7" width="20.19921875" style="27" customWidth="1"/>
    <col min="8" max="8" width="21.53125" style="27" customWidth="1"/>
    <col min="9" max="9" width="20.265625" style="27" customWidth="1"/>
    <col min="10" max="12" width="17.73046875" style="27" customWidth="1"/>
    <col min="13" max="13" width="17.53125" style="27" hidden="1" customWidth="1"/>
    <col min="14" max="14" width="18.265625" style="175" hidden="1" customWidth="1"/>
    <col min="15" max="15" width="18.73046875" style="175" hidden="1" customWidth="1"/>
    <col min="16" max="17" width="19" style="175" hidden="1" customWidth="1"/>
    <col min="18" max="19" width="18.46484375" style="175" hidden="1" customWidth="1"/>
    <col min="20" max="21" width="18.265625" style="175" hidden="1" customWidth="1"/>
    <col min="22" max="22" width="18.19921875" style="175" hidden="1" customWidth="1"/>
    <col min="23" max="23" width="18.46484375" style="175" hidden="1" customWidth="1"/>
    <col min="24" max="24" width="16.53125" style="27" hidden="1" customWidth="1"/>
    <col min="25" max="26" width="22.19921875" style="27" hidden="1" customWidth="1"/>
    <col min="27" max="16384" width="9.19921875" style="27" hidden="1"/>
  </cols>
  <sheetData>
    <row r="1" spans="1:23" s="25" customFormat="1" ht="15" x14ac:dyDescent="0.4">
      <c r="A1" s="377" t="s">
        <v>779</v>
      </c>
      <c r="B1" s="378" t="s">
        <v>277</v>
      </c>
      <c r="C1" s="27"/>
      <c r="D1" s="27"/>
      <c r="E1" s="170"/>
      <c r="H1" s="27"/>
      <c r="I1" s="170"/>
      <c r="K1" s="170"/>
      <c r="L1" s="380" t="s">
        <v>275</v>
      </c>
      <c r="M1" s="27"/>
      <c r="N1" s="27"/>
    </row>
    <row r="2" spans="1:23" s="25" customFormat="1" thickBot="1" x14ac:dyDescent="0.45">
      <c r="B2" s="379" t="s">
        <v>276</v>
      </c>
      <c r="C2" s="200"/>
      <c r="D2" s="200"/>
      <c r="E2" s="201"/>
      <c r="F2" s="200"/>
      <c r="G2" s="200"/>
      <c r="H2" s="200"/>
      <c r="I2" s="201"/>
      <c r="J2" s="200"/>
      <c r="K2" s="201"/>
      <c r="L2" s="201"/>
      <c r="M2" s="27"/>
      <c r="N2" s="27"/>
    </row>
    <row r="3" spans="1:23" x14ac:dyDescent="0.45">
      <c r="B3" s="14"/>
      <c r="C3" s="14"/>
      <c r="D3" s="14"/>
    </row>
    <row r="4" spans="1:23" s="122" customFormat="1" ht="15" x14ac:dyDescent="0.4">
      <c r="B4" s="381" t="s">
        <v>745</v>
      </c>
    </row>
    <row r="5" spans="1:23" ht="17.649999999999999" x14ac:dyDescent="0.45">
      <c r="B5" s="382" t="str">
        <f>'1. Information'!B5</f>
        <v>Annual Mental Health Services Act (MHSA) Revenue and Expenditure Report</v>
      </c>
      <c r="C5" s="1"/>
      <c r="D5" s="1"/>
      <c r="E5" s="1"/>
      <c r="F5" s="1"/>
      <c r="G5" s="1"/>
      <c r="H5" s="1"/>
    </row>
    <row r="6" spans="1:23" ht="17.649999999999999" x14ac:dyDescent="0.45">
      <c r="B6" s="382" t="str">
        <f>'1. Information'!B6</f>
        <v>Fiscal Year: 2021-22</v>
      </c>
      <c r="C6" s="1"/>
      <c r="D6" s="1"/>
      <c r="E6" s="1"/>
      <c r="F6" s="1"/>
      <c r="G6" s="1"/>
      <c r="H6" s="1"/>
    </row>
    <row r="7" spans="1:23" ht="17.649999999999999" x14ac:dyDescent="0.45">
      <c r="B7" s="382" t="s">
        <v>298</v>
      </c>
      <c r="C7" s="1"/>
      <c r="D7" s="1"/>
      <c r="E7" s="1"/>
      <c r="F7" s="1"/>
      <c r="G7" s="1"/>
      <c r="H7" s="1"/>
    </row>
    <row r="8" spans="1:23" x14ac:dyDescent="0.45">
      <c r="D8" s="16"/>
      <c r="E8" s="16"/>
      <c r="F8" s="16"/>
      <c r="G8" s="16"/>
      <c r="H8" s="16"/>
    </row>
    <row r="9" spans="1:23" x14ac:dyDescent="0.45">
      <c r="B9" s="162" t="s">
        <v>0</v>
      </c>
      <c r="C9" s="356"/>
      <c r="D9" s="357" t="str">
        <f>IF(ISBLANK('1. Information'!D11),"",'1. Information'!D11)</f>
        <v>Alameda</v>
      </c>
      <c r="E9" s="8"/>
      <c r="F9" s="162" t="s">
        <v>1</v>
      </c>
      <c r="G9" s="264">
        <f>IF(ISBLANK('1. Information'!D9),"",'1. Information'!D9)</f>
        <v>44588</v>
      </c>
    </row>
    <row r="10" spans="1:23" x14ac:dyDescent="0.45">
      <c r="C10" s="2"/>
      <c r="E10" s="2"/>
      <c r="F10" s="8"/>
      <c r="G10" s="2"/>
      <c r="H10" s="29"/>
      <c r="M10" s="175"/>
    </row>
    <row r="11" spans="1:23" ht="18" thickBot="1" x14ac:dyDescent="0.55000000000000004">
      <c r="B11" s="228" t="s">
        <v>214</v>
      </c>
      <c r="C11" s="231"/>
      <c r="D11" s="265"/>
      <c r="E11" s="231"/>
      <c r="F11" s="266"/>
      <c r="G11" s="231"/>
      <c r="H11" s="267"/>
      <c r="I11" s="265"/>
      <c r="J11" s="265"/>
      <c r="K11" s="265"/>
      <c r="L11" s="175"/>
      <c r="M11" s="175"/>
      <c r="W11" s="27"/>
    </row>
    <row r="12" spans="1:23" ht="15.75" thickTop="1" x14ac:dyDescent="0.45">
      <c r="B12" s="2"/>
      <c r="C12" s="2"/>
      <c r="E12" s="2"/>
      <c r="F12" s="8"/>
      <c r="G12" s="2"/>
      <c r="H12" s="29"/>
      <c r="L12" s="175"/>
      <c r="M12" s="175"/>
      <c r="V12" s="27"/>
      <c r="W12" s="27"/>
    </row>
    <row r="13" spans="1:23" x14ac:dyDescent="0.45">
      <c r="C13" s="2"/>
      <c r="E13" s="2"/>
      <c r="F13" s="234" t="s">
        <v>23</v>
      </c>
      <c r="G13" s="211" t="s">
        <v>25</v>
      </c>
      <c r="H13" s="270" t="s">
        <v>27</v>
      </c>
      <c r="I13" s="234" t="s">
        <v>202</v>
      </c>
      <c r="J13" s="234" t="s">
        <v>203</v>
      </c>
      <c r="K13" s="234" t="s">
        <v>204</v>
      </c>
      <c r="L13" s="175"/>
      <c r="M13" s="175"/>
      <c r="U13" s="27"/>
      <c r="V13" s="27"/>
      <c r="W13" s="27"/>
    </row>
    <row r="14" spans="1:23" ht="30" x14ac:dyDescent="0.45">
      <c r="D14" s="2"/>
      <c r="E14" s="8"/>
      <c r="F14" s="236" t="s">
        <v>283</v>
      </c>
      <c r="G14" s="237" t="s">
        <v>4</v>
      </c>
      <c r="H14" s="237" t="s">
        <v>5</v>
      </c>
      <c r="I14" s="237" t="s">
        <v>26</v>
      </c>
      <c r="J14" s="237" t="s">
        <v>12</v>
      </c>
      <c r="K14" s="299" t="s">
        <v>222</v>
      </c>
      <c r="L14" s="175"/>
      <c r="M14" s="175"/>
      <c r="U14" s="27"/>
      <c r="V14" s="27"/>
      <c r="W14" s="27"/>
    </row>
    <row r="15" spans="1:23" x14ac:dyDescent="0.45">
      <c r="B15" s="300">
        <v>1</v>
      </c>
      <c r="C15" s="162" t="s">
        <v>308</v>
      </c>
      <c r="D15" s="225"/>
      <c r="E15" s="358"/>
      <c r="F15" s="136">
        <v>0</v>
      </c>
      <c r="G15" s="136"/>
      <c r="H15" s="136"/>
      <c r="I15" s="136"/>
      <c r="J15" s="136"/>
      <c r="K15" s="326">
        <f>SUM(F15:J15)</f>
        <v>0</v>
      </c>
      <c r="L15" s="175"/>
      <c r="M15" s="175"/>
      <c r="U15" s="27"/>
      <c r="V15" s="27"/>
      <c r="W15" s="27"/>
    </row>
    <row r="16" spans="1:23" x14ac:dyDescent="0.45">
      <c r="B16" s="300">
        <v>2</v>
      </c>
      <c r="C16" s="162" t="s">
        <v>309</v>
      </c>
      <c r="D16" s="225"/>
      <c r="E16" s="358"/>
      <c r="F16" s="136">
        <v>0</v>
      </c>
      <c r="G16" s="136"/>
      <c r="H16" s="136"/>
      <c r="I16" s="136"/>
      <c r="J16" s="136"/>
      <c r="K16" s="326">
        <f t="shared" ref="K16:K20" si="0">SUM(F16:J16)</f>
        <v>0</v>
      </c>
      <c r="L16" s="175"/>
      <c r="M16" s="175"/>
      <c r="U16" s="27"/>
      <c r="V16" s="27"/>
      <c r="W16" s="27"/>
    </row>
    <row r="17" spans="1:23" x14ac:dyDescent="0.45">
      <c r="B17" s="300">
        <v>3</v>
      </c>
      <c r="C17" s="162" t="s">
        <v>311</v>
      </c>
      <c r="D17" s="225"/>
      <c r="E17" s="358"/>
      <c r="F17" s="136">
        <v>595054.19041590556</v>
      </c>
      <c r="G17" s="136">
        <v>121648.72964165</v>
      </c>
      <c r="H17" s="136"/>
      <c r="I17" s="136"/>
      <c r="J17" s="136">
        <v>69014.516381171896</v>
      </c>
      <c r="K17" s="326">
        <f t="shared" si="0"/>
        <v>785717.43643872743</v>
      </c>
      <c r="L17" s="175"/>
      <c r="M17" s="175"/>
      <c r="U17" s="27"/>
      <c r="V17" s="27"/>
      <c r="W17" s="27"/>
    </row>
    <row r="18" spans="1:23" s="25" customFormat="1" x14ac:dyDescent="0.45">
      <c r="A18" s="27"/>
      <c r="B18" s="300">
        <v>4</v>
      </c>
      <c r="C18" s="163" t="s">
        <v>642</v>
      </c>
      <c r="D18" s="242"/>
      <c r="E18" s="350"/>
      <c r="F18" s="136">
        <v>0</v>
      </c>
      <c r="G18" s="275"/>
      <c r="H18" s="275"/>
      <c r="I18" s="275"/>
      <c r="J18" s="275"/>
      <c r="K18" s="241">
        <f>F18</f>
        <v>0</v>
      </c>
      <c r="L18" s="175"/>
      <c r="M18" s="175"/>
      <c r="N18" s="27"/>
      <c r="O18" s="27"/>
    </row>
    <row r="19" spans="1:23" s="25" customFormat="1" x14ac:dyDescent="0.45">
      <c r="A19" s="27"/>
      <c r="B19" s="300">
        <v>5</v>
      </c>
      <c r="C19" s="163" t="s">
        <v>643</v>
      </c>
      <c r="D19" s="242"/>
      <c r="E19" s="350"/>
      <c r="F19" s="136">
        <v>0</v>
      </c>
      <c r="G19" s="275"/>
      <c r="H19" s="275"/>
      <c r="I19" s="275"/>
      <c r="J19" s="275"/>
      <c r="K19" s="241">
        <f>F19</f>
        <v>0</v>
      </c>
      <c r="L19" s="175"/>
      <c r="M19" s="175"/>
      <c r="N19" s="27"/>
      <c r="O19" s="27"/>
    </row>
    <row r="20" spans="1:23" x14ac:dyDescent="0.45">
      <c r="B20" s="300">
        <v>6</v>
      </c>
      <c r="C20" s="162" t="s">
        <v>310</v>
      </c>
      <c r="D20" s="225"/>
      <c r="E20" s="240"/>
      <c r="F20" s="351">
        <f>SUM(G27:G46)</f>
        <v>2367333.42</v>
      </c>
      <c r="G20" s="351">
        <f>SUM(H27:H46)</f>
        <v>405053.12201876903</v>
      </c>
      <c r="H20" s="330">
        <f t="shared" ref="H20" si="1">SUM(I27:I46)</f>
        <v>0</v>
      </c>
      <c r="I20" s="330">
        <f>SUM(J27:J46)</f>
        <v>0</v>
      </c>
      <c r="J20" s="275">
        <f>SUM(K27:K46)</f>
        <v>229797.27000000002</v>
      </c>
      <c r="K20" s="326">
        <f t="shared" si="0"/>
        <v>3002183.8120187689</v>
      </c>
      <c r="L20" s="175"/>
      <c r="M20" s="175"/>
      <c r="U20" s="27"/>
      <c r="V20" s="27"/>
      <c r="W20" s="27"/>
    </row>
    <row r="21" spans="1:23" ht="31.05" customHeight="1" x14ac:dyDescent="0.45">
      <c r="B21" s="300">
        <v>7</v>
      </c>
      <c r="C21" s="359" t="s">
        <v>768</v>
      </c>
      <c r="D21" s="360"/>
      <c r="E21" s="361"/>
      <c r="F21" s="279">
        <f>SUM(F15:F17,F19:F20)</f>
        <v>2962387.6104159057</v>
      </c>
      <c r="G21" s="251">
        <f>SUM(G15:G17,G20)</f>
        <v>526701.85166041902</v>
      </c>
      <c r="H21" s="251">
        <f t="shared" ref="H21:J21" si="2">SUM(H15:H17,H20)</f>
        <v>0</v>
      </c>
      <c r="I21" s="251">
        <f t="shared" si="2"/>
        <v>0</v>
      </c>
      <c r="J21" s="251">
        <f t="shared" si="2"/>
        <v>298811.7863811719</v>
      </c>
      <c r="K21" s="250">
        <f>SUM(F21:J21)</f>
        <v>3787901.248457497</v>
      </c>
      <c r="L21" s="175"/>
      <c r="M21" s="175"/>
      <c r="U21" s="27"/>
      <c r="V21" s="27"/>
      <c r="W21" s="27"/>
    </row>
    <row r="22" spans="1:23" s="25" customFormat="1" x14ac:dyDescent="0.45">
      <c r="N22" s="175"/>
      <c r="O22" s="175"/>
      <c r="P22" s="175"/>
      <c r="Q22" s="175"/>
      <c r="R22" s="175"/>
      <c r="S22" s="175"/>
      <c r="T22" s="175"/>
      <c r="U22" s="175"/>
      <c r="V22" s="175"/>
      <c r="W22" s="175"/>
    </row>
    <row r="23" spans="1:23" ht="18" thickBot="1" x14ac:dyDescent="0.55000000000000004">
      <c r="B23" s="362" t="s">
        <v>215</v>
      </c>
      <c r="C23" s="265"/>
      <c r="D23" s="363"/>
      <c r="E23" s="363"/>
      <c r="F23" s="363"/>
      <c r="G23" s="363"/>
      <c r="H23" s="268"/>
      <c r="I23" s="265"/>
      <c r="J23" s="265"/>
      <c r="K23" s="265"/>
      <c r="L23" s="265"/>
      <c r="M23" s="175"/>
      <c r="W23" s="27"/>
    </row>
    <row r="24" spans="1:23" ht="15.75" thickTop="1" x14ac:dyDescent="0.45">
      <c r="C24" s="349"/>
      <c r="D24" s="349"/>
      <c r="E24" s="349"/>
      <c r="F24" s="349"/>
      <c r="G24" s="28"/>
      <c r="M24" s="175"/>
      <c r="W24" s="27"/>
    </row>
    <row r="25" spans="1:23" x14ac:dyDescent="0.4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4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45">
      <c r="B27" s="300">
        <v>8</v>
      </c>
      <c r="C27" s="301">
        <f t="shared" ref="C27:C46" si="3">IF(L27&lt;&gt;0,VLOOKUP($D$9,Info_County_Code,2,FALSE),"")</f>
        <v>1</v>
      </c>
      <c r="D27" s="144" t="s">
        <v>860</v>
      </c>
      <c r="E27" s="144"/>
      <c r="F27" s="127" t="s">
        <v>154</v>
      </c>
      <c r="G27" s="126">
        <v>329995</v>
      </c>
      <c r="H27" s="126"/>
      <c r="I27" s="126"/>
      <c r="J27" s="129"/>
      <c r="K27" s="126"/>
      <c r="L27" s="364">
        <f>SUM(G27:K27)</f>
        <v>329995</v>
      </c>
      <c r="M27" s="175"/>
      <c r="U27" s="27"/>
      <c r="V27" s="27"/>
      <c r="W27" s="27"/>
    </row>
    <row r="28" spans="1:23" x14ac:dyDescent="0.45">
      <c r="B28" s="300">
        <v>9</v>
      </c>
      <c r="C28" s="301" t="str">
        <f t="shared" si="3"/>
        <v/>
      </c>
      <c r="D28" s="144" t="s">
        <v>861</v>
      </c>
      <c r="E28" s="144"/>
      <c r="F28" s="127" t="s">
        <v>154</v>
      </c>
      <c r="G28" s="126">
        <v>0</v>
      </c>
      <c r="H28" s="126"/>
      <c r="I28" s="126"/>
      <c r="J28" s="129"/>
      <c r="K28" s="126"/>
      <c r="L28" s="364">
        <f t="shared" ref="L28:L46" si="4">SUM(G28:K28)</f>
        <v>0</v>
      </c>
      <c r="M28" s="175"/>
      <c r="U28" s="27"/>
      <c r="V28" s="27"/>
      <c r="W28" s="27"/>
    </row>
    <row r="29" spans="1:23" x14ac:dyDescent="0.45">
      <c r="B29" s="300">
        <v>10</v>
      </c>
      <c r="C29" s="301" t="str">
        <f t="shared" si="3"/>
        <v/>
      </c>
      <c r="D29" s="144" t="s">
        <v>862</v>
      </c>
      <c r="E29" s="144"/>
      <c r="F29" s="127" t="s">
        <v>154</v>
      </c>
      <c r="G29" s="126">
        <v>0</v>
      </c>
      <c r="H29" s="126"/>
      <c r="I29" s="126"/>
      <c r="J29" s="129"/>
      <c r="K29" s="126"/>
      <c r="L29" s="364">
        <f t="shared" si="4"/>
        <v>0</v>
      </c>
      <c r="M29" s="175"/>
      <c r="U29" s="27"/>
      <c r="V29" s="27"/>
      <c r="W29" s="27"/>
    </row>
    <row r="30" spans="1:23" x14ac:dyDescent="0.45">
      <c r="B30" s="300">
        <v>11</v>
      </c>
      <c r="C30" s="301">
        <f t="shared" si="3"/>
        <v>1</v>
      </c>
      <c r="D30" s="144" t="s">
        <v>863</v>
      </c>
      <c r="E30" s="144"/>
      <c r="F30" s="127" t="s">
        <v>154</v>
      </c>
      <c r="G30" s="126">
        <v>55989.67</v>
      </c>
      <c r="H30" s="126"/>
      <c r="I30" s="126"/>
      <c r="J30" s="129"/>
      <c r="K30" s="126"/>
      <c r="L30" s="364">
        <f t="shared" si="4"/>
        <v>55989.67</v>
      </c>
      <c r="M30" s="175"/>
      <c r="U30" s="27"/>
      <c r="V30" s="27"/>
      <c r="W30" s="27"/>
    </row>
    <row r="31" spans="1:23" x14ac:dyDescent="0.45">
      <c r="B31" s="300">
        <v>12</v>
      </c>
      <c r="C31" s="301">
        <f t="shared" si="3"/>
        <v>1</v>
      </c>
      <c r="D31" s="144" t="s">
        <v>864</v>
      </c>
      <c r="E31" s="144"/>
      <c r="F31" s="127" t="s">
        <v>155</v>
      </c>
      <c r="G31" s="126">
        <v>847889.2</v>
      </c>
      <c r="H31" s="126">
        <v>173336.55567599201</v>
      </c>
      <c r="I31" s="126"/>
      <c r="J31" s="129"/>
      <c r="K31" s="126">
        <v>98338.38</v>
      </c>
      <c r="L31" s="364">
        <f t="shared" si="4"/>
        <v>1119564.1356759919</v>
      </c>
      <c r="M31" s="175"/>
      <c r="U31" s="27"/>
      <c r="V31" s="27"/>
      <c r="W31" s="27"/>
    </row>
    <row r="32" spans="1:23" x14ac:dyDescent="0.45">
      <c r="B32" s="300">
        <v>13</v>
      </c>
      <c r="C32" s="301" t="str">
        <f t="shared" si="3"/>
        <v/>
      </c>
      <c r="D32" s="144" t="s">
        <v>865</v>
      </c>
      <c r="E32" s="144"/>
      <c r="F32" s="127" t="s">
        <v>155</v>
      </c>
      <c r="G32" s="126">
        <v>0</v>
      </c>
      <c r="H32" s="126"/>
      <c r="I32" s="126"/>
      <c r="J32" s="129"/>
      <c r="K32" s="126"/>
      <c r="L32" s="364">
        <f t="shared" si="4"/>
        <v>0</v>
      </c>
      <c r="M32" s="175"/>
      <c r="U32" s="27"/>
      <c r="V32" s="27"/>
      <c r="W32" s="27"/>
    </row>
    <row r="33" spans="2:23" x14ac:dyDescent="0.45">
      <c r="B33" s="300">
        <v>14</v>
      </c>
      <c r="C33" s="301">
        <f t="shared" si="3"/>
        <v>1</v>
      </c>
      <c r="D33" s="144" t="s">
        <v>866</v>
      </c>
      <c r="E33" s="144"/>
      <c r="F33" s="127" t="s">
        <v>155</v>
      </c>
      <c r="G33" s="126">
        <v>1006503.08</v>
      </c>
      <c r="H33" s="126">
        <v>205762.47159096948</v>
      </c>
      <c r="I33" s="126"/>
      <c r="J33" s="129"/>
      <c r="K33" s="126">
        <v>116734.45</v>
      </c>
      <c r="L33" s="364">
        <f t="shared" si="4"/>
        <v>1329000.0015909693</v>
      </c>
      <c r="M33" s="175"/>
      <c r="U33" s="27"/>
      <c r="V33" s="27"/>
      <c r="W33" s="27"/>
    </row>
    <row r="34" spans="2:23" x14ac:dyDescent="0.45">
      <c r="B34" s="300">
        <v>15</v>
      </c>
      <c r="C34" s="301">
        <f t="shared" si="3"/>
        <v>1</v>
      </c>
      <c r="D34" s="144" t="s">
        <v>867</v>
      </c>
      <c r="E34" s="144"/>
      <c r="F34" s="127" t="s">
        <v>155</v>
      </c>
      <c r="G34" s="126">
        <v>126956.47</v>
      </c>
      <c r="H34" s="126">
        <v>25954.094751807497</v>
      </c>
      <c r="I34" s="126"/>
      <c r="J34" s="129"/>
      <c r="K34" s="126">
        <v>14724.44</v>
      </c>
      <c r="L34" s="364">
        <f t="shared" si="4"/>
        <v>167635.00475180749</v>
      </c>
      <c r="M34" s="175"/>
      <c r="U34" s="27"/>
      <c r="V34" s="27"/>
      <c r="W34" s="27"/>
    </row>
    <row r="35" spans="2:23" x14ac:dyDescent="0.45">
      <c r="B35" s="300">
        <v>16</v>
      </c>
      <c r="C35" s="301" t="str">
        <f t="shared" si="3"/>
        <v/>
      </c>
      <c r="D35" s="144"/>
      <c r="E35" s="144"/>
      <c r="F35" s="127"/>
      <c r="G35" s="126"/>
      <c r="H35" s="126"/>
      <c r="I35" s="126"/>
      <c r="J35" s="129"/>
      <c r="K35" s="126"/>
      <c r="L35" s="364">
        <f t="shared" si="4"/>
        <v>0</v>
      </c>
      <c r="M35" s="175"/>
      <c r="U35" s="27"/>
      <c r="V35" s="27"/>
      <c r="W35" s="27"/>
    </row>
    <row r="36" spans="2:23" x14ac:dyDescent="0.45">
      <c r="B36" s="300">
        <v>17</v>
      </c>
      <c r="C36" s="301" t="str">
        <f t="shared" si="3"/>
        <v/>
      </c>
      <c r="D36" s="144"/>
      <c r="E36" s="144"/>
      <c r="F36" s="127"/>
      <c r="G36" s="126"/>
      <c r="H36" s="126"/>
      <c r="I36" s="126"/>
      <c r="J36" s="129"/>
      <c r="K36" s="126"/>
      <c r="L36" s="364">
        <f t="shared" si="4"/>
        <v>0</v>
      </c>
      <c r="M36" s="175"/>
      <c r="U36" s="27"/>
      <c r="V36" s="27"/>
      <c r="W36" s="27"/>
    </row>
    <row r="37" spans="2:23" x14ac:dyDescent="0.45">
      <c r="B37" s="300">
        <v>18</v>
      </c>
      <c r="C37" s="301" t="str">
        <f t="shared" si="3"/>
        <v/>
      </c>
      <c r="D37" s="144"/>
      <c r="E37" s="144"/>
      <c r="F37" s="127"/>
      <c r="G37" s="126"/>
      <c r="H37" s="126"/>
      <c r="I37" s="126"/>
      <c r="J37" s="129"/>
      <c r="K37" s="126"/>
      <c r="L37" s="364">
        <f t="shared" si="4"/>
        <v>0</v>
      </c>
      <c r="M37" s="175"/>
      <c r="U37" s="27"/>
      <c r="V37" s="27"/>
      <c r="W37" s="27"/>
    </row>
    <row r="38" spans="2:23" x14ac:dyDescent="0.45">
      <c r="B38" s="300">
        <v>19</v>
      </c>
      <c r="C38" s="301" t="str">
        <f t="shared" si="3"/>
        <v/>
      </c>
      <c r="D38" s="144"/>
      <c r="E38" s="144"/>
      <c r="F38" s="127"/>
      <c r="G38" s="126"/>
      <c r="H38" s="126"/>
      <c r="I38" s="126"/>
      <c r="J38" s="129"/>
      <c r="K38" s="126"/>
      <c r="L38" s="364">
        <f t="shared" si="4"/>
        <v>0</v>
      </c>
      <c r="M38" s="175"/>
      <c r="U38" s="27"/>
      <c r="V38" s="27"/>
      <c r="W38" s="27"/>
    </row>
    <row r="39" spans="2:23" x14ac:dyDescent="0.45">
      <c r="B39" s="300">
        <v>20</v>
      </c>
      <c r="C39" s="301" t="str">
        <f t="shared" si="3"/>
        <v/>
      </c>
      <c r="D39" s="144"/>
      <c r="E39" s="144"/>
      <c r="F39" s="127"/>
      <c r="G39" s="126"/>
      <c r="H39" s="126"/>
      <c r="I39" s="126"/>
      <c r="J39" s="129"/>
      <c r="K39" s="126"/>
      <c r="L39" s="364">
        <f t="shared" si="4"/>
        <v>0</v>
      </c>
      <c r="M39" s="175"/>
      <c r="U39" s="27"/>
      <c r="V39" s="27"/>
      <c r="W39" s="27"/>
    </row>
    <row r="40" spans="2:23" x14ac:dyDescent="0.45">
      <c r="B40" s="300">
        <v>21</v>
      </c>
      <c r="C40" s="301" t="str">
        <f t="shared" si="3"/>
        <v/>
      </c>
      <c r="D40" s="144"/>
      <c r="E40" s="144"/>
      <c r="F40" s="127"/>
      <c r="G40" s="126"/>
      <c r="H40" s="126"/>
      <c r="I40" s="126"/>
      <c r="J40" s="129"/>
      <c r="K40" s="126"/>
      <c r="L40" s="364">
        <f t="shared" si="4"/>
        <v>0</v>
      </c>
      <c r="M40" s="175"/>
      <c r="U40" s="27"/>
      <c r="V40" s="27"/>
      <c r="W40" s="27"/>
    </row>
    <row r="41" spans="2:23" x14ac:dyDescent="0.45">
      <c r="B41" s="300">
        <v>22</v>
      </c>
      <c r="C41" s="301" t="str">
        <f t="shared" si="3"/>
        <v/>
      </c>
      <c r="D41" s="144"/>
      <c r="E41" s="144"/>
      <c r="F41" s="127"/>
      <c r="G41" s="126"/>
      <c r="H41" s="126"/>
      <c r="I41" s="126"/>
      <c r="J41" s="129"/>
      <c r="K41" s="126"/>
      <c r="L41" s="364">
        <f t="shared" si="4"/>
        <v>0</v>
      </c>
      <c r="M41" s="175"/>
      <c r="U41" s="27"/>
      <c r="V41" s="27"/>
      <c r="W41" s="27"/>
    </row>
    <row r="42" spans="2:23" x14ac:dyDescent="0.45">
      <c r="B42" s="300">
        <v>23</v>
      </c>
      <c r="C42" s="301" t="str">
        <f t="shared" si="3"/>
        <v/>
      </c>
      <c r="D42" s="144"/>
      <c r="E42" s="144"/>
      <c r="F42" s="127"/>
      <c r="G42" s="126"/>
      <c r="H42" s="126"/>
      <c r="I42" s="126"/>
      <c r="J42" s="129"/>
      <c r="K42" s="126"/>
      <c r="L42" s="364">
        <f t="shared" si="4"/>
        <v>0</v>
      </c>
      <c r="M42" s="175"/>
      <c r="U42" s="27"/>
      <c r="V42" s="27"/>
      <c r="W42" s="27"/>
    </row>
    <row r="43" spans="2:23" x14ac:dyDescent="0.45">
      <c r="B43" s="300">
        <v>24</v>
      </c>
      <c r="C43" s="301" t="str">
        <f t="shared" si="3"/>
        <v/>
      </c>
      <c r="D43" s="144"/>
      <c r="E43" s="144"/>
      <c r="F43" s="127"/>
      <c r="G43" s="126"/>
      <c r="H43" s="126"/>
      <c r="I43" s="126"/>
      <c r="J43" s="129"/>
      <c r="K43" s="126"/>
      <c r="L43" s="364">
        <f t="shared" si="4"/>
        <v>0</v>
      </c>
      <c r="M43" s="175"/>
      <c r="U43" s="27"/>
      <c r="V43" s="27"/>
      <c r="W43" s="27"/>
    </row>
    <row r="44" spans="2:23" x14ac:dyDescent="0.45">
      <c r="B44" s="300">
        <v>25</v>
      </c>
      <c r="C44" s="301" t="str">
        <f t="shared" si="3"/>
        <v/>
      </c>
      <c r="D44" s="144"/>
      <c r="E44" s="144"/>
      <c r="F44" s="127"/>
      <c r="G44" s="126"/>
      <c r="H44" s="126"/>
      <c r="I44" s="126"/>
      <c r="J44" s="129"/>
      <c r="K44" s="126"/>
      <c r="L44" s="364">
        <f t="shared" si="4"/>
        <v>0</v>
      </c>
      <c r="M44" s="175"/>
      <c r="U44" s="27"/>
      <c r="V44" s="27"/>
      <c r="W44" s="27"/>
    </row>
    <row r="45" spans="2:23" x14ac:dyDescent="0.45">
      <c r="B45" s="300">
        <v>26</v>
      </c>
      <c r="C45" s="301" t="str">
        <f t="shared" si="3"/>
        <v/>
      </c>
      <c r="D45" s="144"/>
      <c r="E45" s="144"/>
      <c r="F45" s="127"/>
      <c r="G45" s="126"/>
      <c r="H45" s="126"/>
      <c r="I45" s="126"/>
      <c r="J45" s="129"/>
      <c r="K45" s="126"/>
      <c r="L45" s="364">
        <f t="shared" si="4"/>
        <v>0</v>
      </c>
      <c r="M45" s="175"/>
      <c r="U45" s="27"/>
      <c r="V45" s="27"/>
      <c r="W45" s="27"/>
    </row>
    <row r="46" spans="2:23" x14ac:dyDescent="0.45">
      <c r="B46" s="300">
        <v>27</v>
      </c>
      <c r="C46" s="301" t="str">
        <f t="shared" si="3"/>
        <v/>
      </c>
      <c r="D46" s="144"/>
      <c r="E46" s="144"/>
      <c r="F46" s="127"/>
      <c r="G46" s="126"/>
      <c r="H46" s="126"/>
      <c r="I46" s="126"/>
      <c r="J46" s="129"/>
      <c r="K46" s="126"/>
      <c r="L46" s="364">
        <f t="shared" si="4"/>
        <v>0</v>
      </c>
      <c r="M46" s="175"/>
      <c r="U46" s="27"/>
      <c r="V46" s="27"/>
      <c r="W46" s="27"/>
    </row>
    <row r="47" spans="2:23" hidden="1" x14ac:dyDescent="0.45"/>
    <row r="48" spans="2:23" hidden="1" x14ac:dyDescent="0.45"/>
    <row r="49" hidden="1" x14ac:dyDescent="0.45"/>
    <row r="50" hidden="1" x14ac:dyDescent="0.45"/>
    <row r="51" hidden="1" x14ac:dyDescent="0.45"/>
    <row r="52" hidden="1" x14ac:dyDescent="0.45"/>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4.25" zeroHeight="1" x14ac:dyDescent="0.45"/>
  <cols>
    <col min="1" max="1" width="128.19921875" style="173" customWidth="1"/>
    <col min="2" max="2" width="9.19921875" style="173" hidden="1" customWidth="1"/>
    <col min="3" max="16384" width="9.19921875" style="173" hidden="1"/>
  </cols>
  <sheetData>
    <row r="1" spans="1:1" ht="19.5" customHeight="1" x14ac:dyDescent="0.45">
      <c r="A1" s="383" t="s">
        <v>773</v>
      </c>
    </row>
    <row r="2" spans="1:1" ht="15.4" x14ac:dyDescent="0.45">
      <c r="A2" s="385" t="s">
        <v>313</v>
      </c>
    </row>
    <row r="3" spans="1:1" ht="15.4" x14ac:dyDescent="0.45">
      <c r="A3" s="385" t="s">
        <v>312</v>
      </c>
    </row>
    <row r="4" spans="1:1" ht="15.4" x14ac:dyDescent="0.45">
      <c r="A4" s="385" t="s">
        <v>644</v>
      </c>
    </row>
    <row r="5" spans="1:1" ht="15.4" x14ac:dyDescent="0.45">
      <c r="A5" s="385" t="s">
        <v>645</v>
      </c>
    </row>
    <row r="6" spans="1:1" ht="15.4" x14ac:dyDescent="0.45">
      <c r="A6" s="385" t="s">
        <v>646</v>
      </c>
    </row>
    <row r="7" spans="1:1" ht="15.4" x14ac:dyDescent="0.45">
      <c r="A7" s="385" t="s">
        <v>738</v>
      </c>
    </row>
    <row r="8" spans="1:1" ht="45.4" x14ac:dyDescent="0.45">
      <c r="A8" s="385" t="s">
        <v>647</v>
      </c>
    </row>
    <row r="9" spans="1:1" ht="15.4" x14ac:dyDescent="0.45">
      <c r="A9" s="385" t="s">
        <v>429</v>
      </c>
    </row>
    <row r="10" spans="1:1" ht="15.4" x14ac:dyDescent="0.45">
      <c r="A10" s="385" t="s">
        <v>648</v>
      </c>
    </row>
    <row r="11" spans="1:1" ht="15.4" x14ac:dyDescent="0.45">
      <c r="A11" s="385" t="s">
        <v>649</v>
      </c>
    </row>
    <row r="12" spans="1:1" ht="15.4" x14ac:dyDescent="0.45">
      <c r="A12" s="385" t="s">
        <v>650</v>
      </c>
    </row>
    <row r="13" spans="1:1" ht="15.4" x14ac:dyDescent="0.45">
      <c r="A13" s="385" t="s">
        <v>755</v>
      </c>
    </row>
    <row r="14" spans="1:1" ht="15.4" x14ac:dyDescent="0.45">
      <c r="A14" s="385" t="s">
        <v>651</v>
      </c>
    </row>
    <row r="15" spans="1:1" ht="15.4" x14ac:dyDescent="0.45">
      <c r="A15" s="385" t="s">
        <v>424</v>
      </c>
    </row>
    <row r="16" spans="1:1" ht="120.4" x14ac:dyDescent="0.45">
      <c r="A16" s="385" t="s">
        <v>652</v>
      </c>
    </row>
    <row r="17" spans="1:1" ht="15.4" x14ac:dyDescent="0.45">
      <c r="A17" s="385" t="s">
        <v>653</v>
      </c>
    </row>
    <row r="18" spans="1:1" ht="15.4" x14ac:dyDescent="0.45">
      <c r="A18" s="385" t="s">
        <v>654</v>
      </c>
    </row>
    <row r="19" spans="1:1" ht="15.4" x14ac:dyDescent="0.45">
      <c r="A19" s="385" t="s">
        <v>756</v>
      </c>
    </row>
    <row r="20" spans="1:1" ht="15.4" x14ac:dyDescent="0.45">
      <c r="A20" s="385" t="s">
        <v>655</v>
      </c>
    </row>
    <row r="21" spans="1:1" ht="15.4" x14ac:dyDescent="0.45">
      <c r="A21" s="385" t="s">
        <v>450</v>
      </c>
    </row>
    <row r="22" spans="1:1" ht="30.4" x14ac:dyDescent="0.45">
      <c r="A22" s="385" t="s">
        <v>656</v>
      </c>
    </row>
    <row r="23" spans="1:1" ht="15.4" x14ac:dyDescent="0.45">
      <c r="A23" s="385" t="s">
        <v>452</v>
      </c>
    </row>
    <row r="24" spans="1:1" ht="15.4" x14ac:dyDescent="0.45">
      <c r="A24" s="385" t="s">
        <v>453</v>
      </c>
    </row>
    <row r="25" spans="1:1" ht="15.4" x14ac:dyDescent="0.45">
      <c r="A25" s="385" t="s">
        <v>454</v>
      </c>
    </row>
    <row r="26" spans="1:1" ht="15.4" x14ac:dyDescent="0.45">
      <c r="A26" s="385" t="s">
        <v>455</v>
      </c>
    </row>
    <row r="27" spans="1:1" ht="15.4" x14ac:dyDescent="0.45">
      <c r="A27" s="385" t="s">
        <v>456</v>
      </c>
    </row>
    <row r="28" spans="1:1" ht="30.4" x14ac:dyDescent="0.45">
      <c r="A28" s="385" t="s">
        <v>657</v>
      </c>
    </row>
    <row r="29" spans="1:1" ht="15.4" x14ac:dyDescent="0.45">
      <c r="A29" s="385" t="s">
        <v>331</v>
      </c>
    </row>
    <row r="30" spans="1:1" ht="15.4" x14ac:dyDescent="0.45">
      <c r="A30" s="385" t="s">
        <v>421</v>
      </c>
    </row>
    <row r="31" spans="1:1" ht="15.4" x14ac:dyDescent="0.45">
      <c r="A31" s="385" t="s">
        <v>420</v>
      </c>
    </row>
    <row r="32" spans="1:1" ht="15.4" x14ac:dyDescent="0.45">
      <c r="A32" s="385" t="s">
        <v>419</v>
      </c>
    </row>
    <row r="33" spans="1:1" ht="15.4" x14ac:dyDescent="0.45">
      <c r="A33" s="385" t="s">
        <v>418</v>
      </c>
    </row>
    <row r="34" spans="1:1" ht="15.4" x14ac:dyDescent="0.45">
      <c r="A34" s="385" t="s">
        <v>658</v>
      </c>
    </row>
    <row r="35" spans="1:1" ht="15.4" x14ac:dyDescent="0.45">
      <c r="A35" s="385" t="s">
        <v>659</v>
      </c>
    </row>
    <row r="36" spans="1:1" ht="15.4" x14ac:dyDescent="0.45">
      <c r="A36" s="385" t="s">
        <v>660</v>
      </c>
    </row>
    <row r="37" spans="1:1" ht="15.4" x14ac:dyDescent="0.45">
      <c r="A37" s="385" t="s">
        <v>661</v>
      </c>
    </row>
    <row r="38" spans="1:1" ht="15.4" x14ac:dyDescent="0.45">
      <c r="A38" s="385" t="s">
        <v>662</v>
      </c>
    </row>
    <row r="39" spans="1:1" ht="15.4" x14ac:dyDescent="0.45">
      <c r="A39" s="385" t="s">
        <v>595</v>
      </c>
    </row>
    <row r="40" spans="1:1" ht="15.4" x14ac:dyDescent="0.45">
      <c r="A40" s="385" t="s">
        <v>596</v>
      </c>
    </row>
    <row r="41" spans="1:1" ht="15.4" x14ac:dyDescent="0.45">
      <c r="A41" s="385" t="s">
        <v>597</v>
      </c>
    </row>
    <row r="42" spans="1:1" ht="15.4" x14ac:dyDescent="0.45">
      <c r="A42" s="385" t="s">
        <v>598</v>
      </c>
    </row>
    <row r="43" spans="1:1" ht="15.4" x14ac:dyDescent="0.45">
      <c r="A43" s="385" t="s">
        <v>599</v>
      </c>
    </row>
    <row r="44" spans="1:1" ht="15.4" x14ac:dyDescent="0.45">
      <c r="A44" s="385" t="s">
        <v>600</v>
      </c>
    </row>
    <row r="45" spans="1:1" ht="15.4" x14ac:dyDescent="0.45">
      <c r="A45" s="385" t="s">
        <v>601</v>
      </c>
    </row>
    <row r="46" spans="1:1" ht="45.4" x14ac:dyDescent="0.45">
      <c r="A46" s="385" t="s">
        <v>663</v>
      </c>
    </row>
    <row r="47" spans="1:1" ht="61.5" customHeight="1" x14ac:dyDescent="0.45">
      <c r="A47" s="385" t="s">
        <v>664</v>
      </c>
    </row>
    <row r="48" spans="1:1" ht="78" customHeight="1" x14ac:dyDescent="0.45">
      <c r="A48" s="385" t="s">
        <v>665</v>
      </c>
    </row>
    <row r="49" spans="1:1" ht="15" x14ac:dyDescent="0.45">
      <c r="A49" s="401" t="s">
        <v>666</v>
      </c>
    </row>
    <row r="50" spans="1:1" ht="30.4" x14ac:dyDescent="0.45">
      <c r="A50" s="385" t="s">
        <v>667</v>
      </c>
    </row>
    <row r="51" spans="1:1" ht="30.4" x14ac:dyDescent="0.45">
      <c r="A51" s="385" t="s">
        <v>668</v>
      </c>
    </row>
    <row r="52" spans="1:1" ht="30.4" x14ac:dyDescent="0.45">
      <c r="A52" s="385" t="s">
        <v>669</v>
      </c>
    </row>
    <row r="53" spans="1:1" ht="30.4" x14ac:dyDescent="0.45">
      <c r="A53" s="385" t="s">
        <v>670</v>
      </c>
    </row>
    <row r="54" spans="1:1" ht="30.4" x14ac:dyDescent="0.45">
      <c r="A54" s="385" t="s">
        <v>671</v>
      </c>
    </row>
    <row r="55" spans="1:1" ht="15.4" x14ac:dyDescent="0.45">
      <c r="A55" s="385" t="s">
        <v>672</v>
      </c>
    </row>
    <row r="56" spans="1:1" ht="15.4" hidden="1" x14ac:dyDescent="0.45">
      <c r="A56" s="174"/>
    </row>
    <row r="57" spans="1:1" ht="15.4" hidden="1" x14ac:dyDescent="0.45">
      <c r="A57" s="174"/>
    </row>
    <row r="58" spans="1:1" ht="15.4" hidden="1" x14ac:dyDescent="0.45">
      <c r="A58" s="174"/>
    </row>
    <row r="59" spans="1:1" ht="15.4" hidden="1" x14ac:dyDescent="0.45">
      <c r="A59" s="174"/>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5"/>
  <sheetViews>
    <sheetView showGridLines="0" topLeftCell="A4" zoomScale="76" zoomScaleNormal="76" workbookViewId="0">
      <selection activeCell="G24" sqref="G24"/>
    </sheetView>
  </sheetViews>
  <sheetFormatPr defaultColWidth="0" defaultRowHeight="15" zeroHeight="1" x14ac:dyDescent="0.4"/>
  <cols>
    <col min="1" max="1" width="2.73046875" style="27" customWidth="1"/>
    <col min="2" max="2" width="6.73046875" style="27" customWidth="1"/>
    <col min="3" max="3" width="9.265625" style="27" bestFit="1" customWidth="1"/>
    <col min="4" max="4" width="28.265625" style="27" customWidth="1"/>
    <col min="5" max="5" width="26.19921875" style="402" customWidth="1"/>
    <col min="6" max="6" width="20.19921875" style="402" customWidth="1"/>
    <col min="7" max="7" width="30" style="402" customWidth="1"/>
    <col min="8" max="8" width="54.265625" style="27" customWidth="1"/>
    <col min="9" max="13" width="11.73046875" style="27" hidden="1" customWidth="1"/>
    <col min="14" max="16384" width="9.19921875" style="27" hidden="1"/>
  </cols>
  <sheetData>
    <row r="1" spans="1:11" s="25" customFormat="1" x14ac:dyDescent="0.4">
      <c r="A1" s="377" t="s">
        <v>780</v>
      </c>
      <c r="B1" s="378" t="s">
        <v>277</v>
      </c>
      <c r="C1" s="27"/>
      <c r="D1" s="27"/>
      <c r="E1" s="27"/>
      <c r="F1" s="170"/>
      <c r="H1" s="380" t="s">
        <v>275</v>
      </c>
      <c r="J1" s="27"/>
      <c r="K1" s="27"/>
    </row>
    <row r="2" spans="1:11" s="25" customFormat="1" ht="15.4" thickBot="1" x14ac:dyDescent="0.45">
      <c r="B2" s="379" t="s">
        <v>276</v>
      </c>
      <c r="C2" s="200"/>
      <c r="D2" s="200"/>
      <c r="E2" s="200"/>
      <c r="F2" s="201"/>
      <c r="G2" s="200"/>
      <c r="H2" s="201"/>
      <c r="J2" s="27"/>
      <c r="K2" s="27"/>
    </row>
    <row r="3" spans="1:11" x14ac:dyDescent="0.4">
      <c r="B3" s="14"/>
      <c r="C3" s="14"/>
      <c r="E3" s="27"/>
      <c r="F3" s="27"/>
      <c r="G3" s="27"/>
    </row>
    <row r="4" spans="1:11" s="122" customFormat="1" x14ac:dyDescent="0.4">
      <c r="B4" s="381" t="s">
        <v>746</v>
      </c>
    </row>
    <row r="5" spans="1:11" ht="17.649999999999999" x14ac:dyDescent="0.4">
      <c r="B5" s="382" t="str">
        <f>'1. Information'!B5</f>
        <v>Annual Mental Health Services Act (MHSA) Revenue and Expenditure Report</v>
      </c>
      <c r="C5" s="1"/>
      <c r="D5" s="1"/>
      <c r="E5" s="1"/>
      <c r="F5" s="1"/>
      <c r="G5" s="1"/>
    </row>
    <row r="6" spans="1:11" ht="17.649999999999999" x14ac:dyDescent="0.4">
      <c r="B6" s="382" t="str">
        <f>'1. Information'!B6</f>
        <v>Fiscal Year: 2021-22</v>
      </c>
      <c r="C6" s="1"/>
      <c r="D6" s="1"/>
      <c r="E6" s="1"/>
      <c r="F6" s="1"/>
      <c r="G6" s="1"/>
    </row>
    <row r="7" spans="1:11" ht="17.649999999999999" x14ac:dyDescent="0.4">
      <c r="B7" s="408" t="s">
        <v>299</v>
      </c>
      <c r="C7" s="9"/>
      <c r="D7" s="9"/>
      <c r="E7" s="9"/>
      <c r="F7" s="9"/>
      <c r="G7" s="9"/>
    </row>
    <row r="8" spans="1:11" x14ac:dyDescent="0.4">
      <c r="C8" s="24"/>
      <c r="D8" s="24"/>
      <c r="E8" s="24"/>
      <c r="F8" s="24"/>
      <c r="G8" s="24"/>
    </row>
    <row r="9" spans="1:11" x14ac:dyDescent="0.4">
      <c r="B9" s="163" t="s">
        <v>0</v>
      </c>
      <c r="C9" s="163"/>
      <c r="D9" s="184" t="str">
        <f>IF(ISBLANK('1. Information'!D11),"",'1. Information'!D11)</f>
        <v>Alameda</v>
      </c>
      <c r="E9" s="2"/>
      <c r="F9" s="365" t="s">
        <v>156</v>
      </c>
      <c r="G9" s="264">
        <f>IF(ISBLANK('1. Information'!D9),"",'1. Information'!D9)</f>
        <v>44588</v>
      </c>
    </row>
    <row r="10" spans="1:11" x14ac:dyDescent="0.4">
      <c r="B10" s="3"/>
      <c r="C10" s="3"/>
      <c r="D10" s="3"/>
      <c r="E10" s="3"/>
      <c r="F10" s="2"/>
      <c r="G10" s="20"/>
      <c r="H10" s="29"/>
    </row>
    <row r="11" spans="1:11" ht="18" thickBot="1" x14ac:dyDescent="0.55000000000000004">
      <c r="B11" s="228" t="s">
        <v>214</v>
      </c>
      <c r="C11" s="229"/>
      <c r="D11" s="229"/>
      <c r="E11" s="229"/>
      <c r="F11" s="231"/>
      <c r="G11" s="366"/>
      <c r="H11" s="267"/>
    </row>
    <row r="12" spans="1:11" ht="15.4" thickTop="1" x14ac:dyDescent="0.4">
      <c r="B12" s="3"/>
      <c r="C12" s="3"/>
      <c r="D12" s="3"/>
      <c r="E12" s="3"/>
      <c r="F12" s="2"/>
      <c r="G12" s="20"/>
      <c r="H12" s="29"/>
    </row>
    <row r="13" spans="1:11" x14ac:dyDescent="0.4">
      <c r="B13" s="402"/>
      <c r="C13" s="367" t="s">
        <v>23</v>
      </c>
      <c r="D13" s="367" t="s">
        <v>25</v>
      </c>
      <c r="E13" s="367" t="s">
        <v>27</v>
      </c>
      <c r="F13" s="367" t="s">
        <v>202</v>
      </c>
      <c r="G13" s="367" t="s">
        <v>203</v>
      </c>
      <c r="H13" s="368" t="s">
        <v>204</v>
      </c>
    </row>
    <row r="14" spans="1:11" ht="30" x14ac:dyDescent="0.4">
      <c r="B14" s="294" t="s">
        <v>120</v>
      </c>
      <c r="C14" s="297" t="s">
        <v>168</v>
      </c>
      <c r="D14" s="296" t="s">
        <v>673</v>
      </c>
      <c r="E14" s="296" t="s">
        <v>674</v>
      </c>
      <c r="F14" s="296" t="s">
        <v>300</v>
      </c>
      <c r="G14" s="296" t="s">
        <v>104</v>
      </c>
      <c r="H14" s="296" t="s">
        <v>105</v>
      </c>
    </row>
    <row r="15" spans="1:11" x14ac:dyDescent="0.4">
      <c r="B15" s="300">
        <v>1</v>
      </c>
      <c r="C15" s="301">
        <f t="shared" ref="C15:C44" si="0">IF(G15&lt;&gt;0,VLOOKUP($D$9,Info_County_Code,2,FALSE),"")</f>
        <v>1</v>
      </c>
      <c r="D15" s="40" t="s">
        <v>28</v>
      </c>
      <c r="E15" s="40" t="s">
        <v>868</v>
      </c>
      <c r="F15" s="150" t="s">
        <v>869</v>
      </c>
      <c r="G15" s="132">
        <v>-7051767.076809302</v>
      </c>
      <c r="H15" s="134" t="s">
        <v>870</v>
      </c>
    </row>
    <row r="16" spans="1:11" x14ac:dyDescent="0.4">
      <c r="B16" s="300">
        <v>2</v>
      </c>
      <c r="C16" s="301">
        <f t="shared" si="0"/>
        <v>1</v>
      </c>
      <c r="D16" s="40" t="s">
        <v>29</v>
      </c>
      <c r="E16" s="40" t="s">
        <v>868</v>
      </c>
      <c r="F16" s="150" t="s">
        <v>869</v>
      </c>
      <c r="G16" s="132">
        <v>108057.73775734939</v>
      </c>
      <c r="H16" s="134" t="s">
        <v>870</v>
      </c>
    </row>
    <row r="17" spans="2:8" x14ac:dyDescent="0.4">
      <c r="B17" s="300">
        <v>3</v>
      </c>
      <c r="C17" s="301">
        <f t="shared" si="0"/>
        <v>1</v>
      </c>
      <c r="D17" s="40" t="s">
        <v>30</v>
      </c>
      <c r="E17" s="40" t="s">
        <v>868</v>
      </c>
      <c r="F17" s="150" t="s">
        <v>869</v>
      </c>
      <c r="G17" s="132">
        <v>-300638.73086501169</v>
      </c>
      <c r="H17" s="134" t="s">
        <v>870</v>
      </c>
    </row>
    <row r="18" spans="2:8" x14ac:dyDescent="0.4">
      <c r="B18" s="300">
        <v>4</v>
      </c>
      <c r="C18" s="301">
        <f t="shared" si="0"/>
        <v>1</v>
      </c>
      <c r="D18" s="40" t="s">
        <v>31</v>
      </c>
      <c r="E18" s="40" t="s">
        <v>868</v>
      </c>
      <c r="F18" s="150" t="s">
        <v>869</v>
      </c>
      <c r="G18" s="132">
        <v>180684.2995093225</v>
      </c>
      <c r="H18" s="134" t="s">
        <v>870</v>
      </c>
    </row>
    <row r="19" spans="2:8" x14ac:dyDescent="0.4">
      <c r="B19" s="300">
        <v>5</v>
      </c>
      <c r="C19" s="301">
        <f t="shared" si="0"/>
        <v>1</v>
      </c>
      <c r="D19" s="40" t="s">
        <v>32</v>
      </c>
      <c r="E19" s="40" t="s">
        <v>868</v>
      </c>
      <c r="F19" s="150" t="s">
        <v>869</v>
      </c>
      <c r="G19" s="132">
        <v>146759.46761626191</v>
      </c>
      <c r="H19" s="134" t="s">
        <v>870</v>
      </c>
    </row>
    <row r="20" spans="2:8" x14ac:dyDescent="0.4">
      <c r="B20" s="300">
        <v>6</v>
      </c>
      <c r="C20" s="301" t="str">
        <f t="shared" si="0"/>
        <v/>
      </c>
      <c r="D20" s="40"/>
      <c r="E20" s="40"/>
      <c r="F20" s="150"/>
      <c r="G20" s="132"/>
      <c r="H20" s="134"/>
    </row>
    <row r="21" spans="2:8" x14ac:dyDescent="0.4">
      <c r="B21" s="300">
        <v>7</v>
      </c>
      <c r="C21" s="301" t="str">
        <f t="shared" si="0"/>
        <v/>
      </c>
      <c r="D21" s="40"/>
      <c r="E21" s="40"/>
      <c r="F21" s="150"/>
      <c r="G21" s="132"/>
      <c r="H21" s="134"/>
    </row>
    <row r="22" spans="2:8" x14ac:dyDescent="0.4">
      <c r="B22" s="300">
        <v>8</v>
      </c>
      <c r="C22" s="301" t="str">
        <f t="shared" si="0"/>
        <v/>
      </c>
      <c r="D22" s="40"/>
      <c r="E22" s="40"/>
      <c r="F22" s="150"/>
      <c r="G22" s="132"/>
      <c r="H22" s="134"/>
    </row>
    <row r="23" spans="2:8" x14ac:dyDescent="0.4">
      <c r="B23" s="300">
        <v>9</v>
      </c>
      <c r="C23" s="301" t="str">
        <f t="shared" si="0"/>
        <v/>
      </c>
      <c r="D23" s="40"/>
      <c r="E23" s="40"/>
      <c r="F23" s="150"/>
      <c r="G23" s="132"/>
      <c r="H23" s="134"/>
    </row>
    <row r="24" spans="2:8" x14ac:dyDescent="0.4">
      <c r="B24" s="300">
        <v>10</v>
      </c>
      <c r="C24" s="301" t="str">
        <f t="shared" si="0"/>
        <v/>
      </c>
      <c r="D24" s="40"/>
      <c r="E24" s="40"/>
      <c r="F24" s="150"/>
      <c r="G24" s="132"/>
      <c r="H24" s="134"/>
    </row>
    <row r="25" spans="2:8" x14ac:dyDescent="0.4">
      <c r="B25" s="300">
        <v>11</v>
      </c>
      <c r="C25" s="301" t="str">
        <f t="shared" si="0"/>
        <v/>
      </c>
      <c r="D25" s="40"/>
      <c r="E25" s="40"/>
      <c r="F25" s="150"/>
      <c r="G25" s="132"/>
      <c r="H25" s="134"/>
    </row>
    <row r="26" spans="2:8" x14ac:dyDescent="0.4">
      <c r="B26" s="300">
        <v>12</v>
      </c>
      <c r="C26" s="301" t="str">
        <f t="shared" si="0"/>
        <v/>
      </c>
      <c r="D26" s="40"/>
      <c r="E26" s="40"/>
      <c r="F26" s="150"/>
      <c r="G26" s="132"/>
      <c r="H26" s="134"/>
    </row>
    <row r="27" spans="2:8" x14ac:dyDescent="0.4">
      <c r="B27" s="300">
        <v>13</v>
      </c>
      <c r="C27" s="301" t="str">
        <f t="shared" si="0"/>
        <v/>
      </c>
      <c r="D27" s="40"/>
      <c r="E27" s="40"/>
      <c r="F27" s="150"/>
      <c r="G27" s="132"/>
      <c r="H27" s="134"/>
    </row>
    <row r="28" spans="2:8" x14ac:dyDescent="0.4">
      <c r="B28" s="300">
        <v>14</v>
      </c>
      <c r="C28" s="301" t="str">
        <f t="shared" si="0"/>
        <v/>
      </c>
      <c r="D28" s="40"/>
      <c r="E28" s="40"/>
      <c r="F28" s="150"/>
      <c r="G28" s="132"/>
      <c r="H28" s="134"/>
    </row>
    <row r="29" spans="2:8" x14ac:dyDescent="0.4">
      <c r="B29" s="300">
        <v>15</v>
      </c>
      <c r="C29" s="301" t="str">
        <f t="shared" si="0"/>
        <v/>
      </c>
      <c r="D29" s="40"/>
      <c r="E29" s="40"/>
      <c r="F29" s="150"/>
      <c r="G29" s="132"/>
      <c r="H29" s="134"/>
    </row>
    <row r="30" spans="2:8" x14ac:dyDescent="0.4">
      <c r="B30" s="300">
        <v>16</v>
      </c>
      <c r="C30" s="301" t="str">
        <f t="shared" si="0"/>
        <v/>
      </c>
      <c r="D30" s="40"/>
      <c r="E30" s="40"/>
      <c r="F30" s="150"/>
      <c r="G30" s="132"/>
      <c r="H30" s="134"/>
    </row>
    <row r="31" spans="2:8" x14ac:dyDescent="0.4">
      <c r="B31" s="300">
        <v>17</v>
      </c>
      <c r="C31" s="301" t="str">
        <f t="shared" si="0"/>
        <v/>
      </c>
      <c r="D31" s="40"/>
      <c r="E31" s="40"/>
      <c r="F31" s="150"/>
      <c r="G31" s="132"/>
      <c r="H31" s="134"/>
    </row>
    <row r="32" spans="2:8" x14ac:dyDescent="0.4">
      <c r="B32" s="300">
        <v>18</v>
      </c>
      <c r="C32" s="301" t="str">
        <f t="shared" si="0"/>
        <v/>
      </c>
      <c r="D32" s="40"/>
      <c r="E32" s="40"/>
      <c r="F32" s="150"/>
      <c r="G32" s="132"/>
      <c r="H32" s="134"/>
    </row>
    <row r="33" spans="2:8" x14ac:dyDescent="0.4">
      <c r="B33" s="300">
        <v>19</v>
      </c>
      <c r="C33" s="301" t="str">
        <f t="shared" si="0"/>
        <v/>
      </c>
      <c r="D33" s="40"/>
      <c r="E33" s="40"/>
      <c r="F33" s="150"/>
      <c r="G33" s="132"/>
      <c r="H33" s="134"/>
    </row>
    <row r="34" spans="2:8" x14ac:dyDescent="0.4">
      <c r="B34" s="300">
        <v>20</v>
      </c>
      <c r="C34" s="301" t="str">
        <f t="shared" si="0"/>
        <v/>
      </c>
      <c r="D34" s="40"/>
      <c r="E34" s="40"/>
      <c r="F34" s="150"/>
      <c r="G34" s="132"/>
      <c r="H34" s="134"/>
    </row>
    <row r="35" spans="2:8" x14ac:dyDescent="0.4">
      <c r="B35" s="300">
        <v>21</v>
      </c>
      <c r="C35" s="301" t="str">
        <f t="shared" si="0"/>
        <v/>
      </c>
      <c r="D35" s="40"/>
      <c r="E35" s="40"/>
      <c r="F35" s="150"/>
      <c r="G35" s="132"/>
      <c r="H35" s="134"/>
    </row>
    <row r="36" spans="2:8" x14ac:dyDescent="0.4">
      <c r="B36" s="300">
        <v>22</v>
      </c>
      <c r="C36" s="301" t="str">
        <f t="shared" si="0"/>
        <v/>
      </c>
      <c r="D36" s="40"/>
      <c r="E36" s="40"/>
      <c r="F36" s="150"/>
      <c r="G36" s="132"/>
      <c r="H36" s="134"/>
    </row>
    <row r="37" spans="2:8" x14ac:dyDescent="0.4">
      <c r="B37" s="300">
        <v>23</v>
      </c>
      <c r="C37" s="301" t="str">
        <f t="shared" si="0"/>
        <v/>
      </c>
      <c r="D37" s="40"/>
      <c r="E37" s="40"/>
      <c r="F37" s="150"/>
      <c r="G37" s="132"/>
      <c r="H37" s="134"/>
    </row>
    <row r="38" spans="2:8" x14ac:dyDescent="0.4">
      <c r="B38" s="300">
        <v>24</v>
      </c>
      <c r="C38" s="301" t="str">
        <f t="shared" si="0"/>
        <v/>
      </c>
      <c r="D38" s="40"/>
      <c r="E38" s="40"/>
      <c r="F38" s="150"/>
      <c r="G38" s="132"/>
      <c r="H38" s="134"/>
    </row>
    <row r="39" spans="2:8" x14ac:dyDescent="0.4">
      <c r="B39" s="300">
        <v>25</v>
      </c>
      <c r="C39" s="301" t="str">
        <f t="shared" si="0"/>
        <v/>
      </c>
      <c r="D39" s="40"/>
      <c r="E39" s="40"/>
      <c r="F39" s="150"/>
      <c r="G39" s="132"/>
      <c r="H39" s="134"/>
    </row>
    <row r="40" spans="2:8" x14ac:dyDescent="0.4">
      <c r="B40" s="300">
        <v>26</v>
      </c>
      <c r="C40" s="301" t="str">
        <f t="shared" si="0"/>
        <v/>
      </c>
      <c r="D40" s="40"/>
      <c r="E40" s="40"/>
      <c r="F40" s="150"/>
      <c r="G40" s="132"/>
      <c r="H40" s="134"/>
    </row>
    <row r="41" spans="2:8" x14ac:dyDescent="0.4">
      <c r="B41" s="300">
        <v>27</v>
      </c>
      <c r="C41" s="301" t="str">
        <f t="shared" si="0"/>
        <v/>
      </c>
      <c r="D41" s="40"/>
      <c r="E41" s="40"/>
      <c r="F41" s="150"/>
      <c r="G41" s="132"/>
      <c r="H41" s="134"/>
    </row>
    <row r="42" spans="2:8" x14ac:dyDescent="0.4">
      <c r="B42" s="300">
        <v>28</v>
      </c>
      <c r="C42" s="301" t="str">
        <f t="shared" si="0"/>
        <v/>
      </c>
      <c r="D42" s="40"/>
      <c r="E42" s="40"/>
      <c r="F42" s="150"/>
      <c r="G42" s="132"/>
      <c r="H42" s="134"/>
    </row>
    <row r="43" spans="2:8" x14ac:dyDescent="0.4">
      <c r="B43" s="300">
        <v>29</v>
      </c>
      <c r="C43" s="301" t="str">
        <f t="shared" si="0"/>
        <v/>
      </c>
      <c r="D43" s="40"/>
      <c r="E43" s="40"/>
      <c r="F43" s="150"/>
      <c r="G43" s="132"/>
      <c r="H43" s="134"/>
    </row>
    <row r="44" spans="2:8" x14ac:dyDescent="0.4">
      <c r="B44" s="300">
        <v>30</v>
      </c>
      <c r="C44" s="301" t="str">
        <f t="shared" si="0"/>
        <v/>
      </c>
      <c r="D44" s="40"/>
      <c r="E44" s="40"/>
      <c r="F44" s="150"/>
      <c r="G44" s="132"/>
      <c r="H44" s="134"/>
    </row>
    <row r="45" spans="2:8" x14ac:dyDescent="0.4">
      <c r="C45" s="41" t="str">
        <f>IF(NOT(COUNTA(E45:H45)),"",VLOOKUP(E23,Info_County_Code,2,FALSE))</f>
        <v/>
      </c>
      <c r="D45" s="25"/>
      <c r="E45" s="25"/>
      <c r="F45" s="25"/>
      <c r="G45" s="42"/>
    </row>
    <row r="46" spans="2:8" x14ac:dyDescent="0.4">
      <c r="D46" s="41"/>
      <c r="E46" s="41"/>
      <c r="F46" s="28"/>
      <c r="G46" s="27"/>
    </row>
    <row r="47" spans="2:8" ht="18" thickBot="1" x14ac:dyDescent="0.55000000000000004">
      <c r="B47" s="253" t="s">
        <v>215</v>
      </c>
      <c r="C47" s="265"/>
      <c r="D47" s="369"/>
      <c r="E47" s="369"/>
      <c r="F47" s="268"/>
      <c r="G47" s="265"/>
    </row>
    <row r="48" spans="2:8" ht="15.4" thickTop="1" x14ac:dyDescent="0.4">
      <c r="D48" s="41"/>
      <c r="E48" s="41"/>
      <c r="F48" s="28"/>
      <c r="G48" s="27"/>
    </row>
    <row r="49" spans="2:7" x14ac:dyDescent="0.4">
      <c r="B49" s="402"/>
      <c r="C49" s="370" t="s">
        <v>23</v>
      </c>
      <c r="D49" s="371" t="s">
        <v>25</v>
      </c>
      <c r="E49" s="367" t="s">
        <v>27</v>
      </c>
      <c r="F49" s="269" t="s">
        <v>202</v>
      </c>
      <c r="G49" s="234" t="s">
        <v>203</v>
      </c>
    </row>
    <row r="50" spans="2:7" ht="30" x14ac:dyDescent="0.4">
      <c r="B50" s="294" t="s">
        <v>120</v>
      </c>
      <c r="C50" s="297" t="s">
        <v>168</v>
      </c>
      <c r="D50" s="297" t="s">
        <v>673</v>
      </c>
      <c r="E50" s="296" t="s">
        <v>300</v>
      </c>
      <c r="F50" s="296" t="s">
        <v>104</v>
      </c>
      <c r="G50" s="296" t="s">
        <v>105</v>
      </c>
    </row>
    <row r="51" spans="2:7" x14ac:dyDescent="0.4">
      <c r="B51" s="300">
        <v>31</v>
      </c>
      <c r="C51" s="301" t="str">
        <f t="shared" ref="C51:C80" si="1">IF(F51&lt;&gt;0,VLOOKUP($D$9,Info_County_Code,2,FALSE),"")</f>
        <v/>
      </c>
      <c r="D51" s="372" t="s">
        <v>166</v>
      </c>
      <c r="E51" s="150"/>
      <c r="F51" s="132"/>
      <c r="G51" s="134"/>
    </row>
    <row r="52" spans="2:7" x14ac:dyDescent="0.4">
      <c r="B52" s="300">
        <v>32</v>
      </c>
      <c r="C52" s="301" t="str">
        <f t="shared" si="1"/>
        <v/>
      </c>
      <c r="D52" s="372" t="s">
        <v>166</v>
      </c>
      <c r="E52" s="150"/>
      <c r="F52" s="132"/>
      <c r="G52" s="134"/>
    </row>
    <row r="53" spans="2:7" x14ac:dyDescent="0.4">
      <c r="B53" s="300">
        <v>33</v>
      </c>
      <c r="C53" s="301" t="str">
        <f t="shared" si="1"/>
        <v/>
      </c>
      <c r="D53" s="372" t="s">
        <v>166</v>
      </c>
      <c r="E53" s="150"/>
      <c r="F53" s="132"/>
      <c r="G53" s="134"/>
    </row>
    <row r="54" spans="2:7" x14ac:dyDescent="0.4">
      <c r="B54" s="300">
        <v>34</v>
      </c>
      <c r="C54" s="301" t="str">
        <f t="shared" si="1"/>
        <v/>
      </c>
      <c r="D54" s="372" t="s">
        <v>166</v>
      </c>
      <c r="E54" s="150"/>
      <c r="F54" s="132"/>
      <c r="G54" s="134"/>
    </row>
    <row r="55" spans="2:7" x14ac:dyDescent="0.4">
      <c r="B55" s="300">
        <v>35</v>
      </c>
      <c r="C55" s="301" t="str">
        <f t="shared" si="1"/>
        <v/>
      </c>
      <c r="D55" s="372" t="s">
        <v>166</v>
      </c>
      <c r="E55" s="150"/>
      <c r="F55" s="132"/>
      <c r="G55" s="134"/>
    </row>
    <row r="56" spans="2:7" x14ac:dyDescent="0.4">
      <c r="B56" s="300">
        <v>36</v>
      </c>
      <c r="C56" s="301" t="str">
        <f t="shared" si="1"/>
        <v/>
      </c>
      <c r="D56" s="372" t="s">
        <v>166</v>
      </c>
      <c r="E56" s="150"/>
      <c r="F56" s="132"/>
      <c r="G56" s="134"/>
    </row>
    <row r="57" spans="2:7" x14ac:dyDescent="0.4">
      <c r="B57" s="300">
        <v>37</v>
      </c>
      <c r="C57" s="301" t="str">
        <f t="shared" si="1"/>
        <v/>
      </c>
      <c r="D57" s="372" t="s">
        <v>166</v>
      </c>
      <c r="E57" s="150"/>
      <c r="F57" s="132"/>
      <c r="G57" s="134"/>
    </row>
    <row r="58" spans="2:7" x14ac:dyDescent="0.4">
      <c r="B58" s="300">
        <v>38</v>
      </c>
      <c r="C58" s="301" t="str">
        <f t="shared" si="1"/>
        <v/>
      </c>
      <c r="D58" s="372" t="s">
        <v>166</v>
      </c>
      <c r="E58" s="150"/>
      <c r="F58" s="132"/>
      <c r="G58" s="134"/>
    </row>
    <row r="59" spans="2:7" x14ac:dyDescent="0.4">
      <c r="B59" s="300">
        <v>39</v>
      </c>
      <c r="C59" s="301" t="str">
        <f t="shared" si="1"/>
        <v/>
      </c>
      <c r="D59" s="372" t="s">
        <v>166</v>
      </c>
      <c r="E59" s="150"/>
      <c r="F59" s="132"/>
      <c r="G59" s="134"/>
    </row>
    <row r="60" spans="2:7" x14ac:dyDescent="0.4">
      <c r="B60" s="300">
        <v>40</v>
      </c>
      <c r="C60" s="301" t="str">
        <f t="shared" si="1"/>
        <v/>
      </c>
      <c r="D60" s="372" t="s">
        <v>166</v>
      </c>
      <c r="E60" s="150"/>
      <c r="F60" s="132"/>
      <c r="G60" s="134"/>
    </row>
    <row r="61" spans="2:7" x14ac:dyDescent="0.4">
      <c r="B61" s="300">
        <v>41</v>
      </c>
      <c r="C61" s="301" t="str">
        <f t="shared" si="1"/>
        <v/>
      </c>
      <c r="D61" s="372" t="s">
        <v>166</v>
      </c>
      <c r="E61" s="150"/>
      <c r="F61" s="132"/>
      <c r="G61" s="134"/>
    </row>
    <row r="62" spans="2:7" x14ac:dyDescent="0.4">
      <c r="B62" s="300">
        <v>42</v>
      </c>
      <c r="C62" s="301" t="str">
        <f t="shared" si="1"/>
        <v/>
      </c>
      <c r="D62" s="372" t="s">
        <v>166</v>
      </c>
      <c r="E62" s="150"/>
      <c r="F62" s="132"/>
      <c r="G62" s="134"/>
    </row>
    <row r="63" spans="2:7" x14ac:dyDescent="0.4">
      <c r="B63" s="300">
        <v>43</v>
      </c>
      <c r="C63" s="301" t="str">
        <f t="shared" si="1"/>
        <v/>
      </c>
      <c r="D63" s="372" t="s">
        <v>166</v>
      </c>
      <c r="E63" s="150"/>
      <c r="F63" s="132"/>
      <c r="G63" s="134"/>
    </row>
    <row r="64" spans="2:7" x14ac:dyDescent="0.4">
      <c r="B64" s="300">
        <v>44</v>
      </c>
      <c r="C64" s="301" t="str">
        <f t="shared" si="1"/>
        <v/>
      </c>
      <c r="D64" s="372" t="s">
        <v>166</v>
      </c>
      <c r="E64" s="150"/>
      <c r="F64" s="132"/>
      <c r="G64" s="134"/>
    </row>
    <row r="65" spans="2:7" x14ac:dyDescent="0.4">
      <c r="B65" s="300">
        <v>45</v>
      </c>
      <c r="C65" s="301" t="str">
        <f t="shared" si="1"/>
        <v/>
      </c>
      <c r="D65" s="372" t="s">
        <v>166</v>
      </c>
      <c r="E65" s="150"/>
      <c r="F65" s="132"/>
      <c r="G65" s="134"/>
    </row>
    <row r="66" spans="2:7" x14ac:dyDescent="0.4">
      <c r="B66" s="300">
        <v>46</v>
      </c>
      <c r="C66" s="301" t="str">
        <f t="shared" si="1"/>
        <v/>
      </c>
      <c r="D66" s="372" t="s">
        <v>166</v>
      </c>
      <c r="E66" s="150"/>
      <c r="F66" s="132"/>
      <c r="G66" s="134"/>
    </row>
    <row r="67" spans="2:7" x14ac:dyDescent="0.4">
      <c r="B67" s="300">
        <v>47</v>
      </c>
      <c r="C67" s="301" t="str">
        <f t="shared" si="1"/>
        <v/>
      </c>
      <c r="D67" s="372" t="s">
        <v>166</v>
      </c>
      <c r="E67" s="150"/>
      <c r="F67" s="132"/>
      <c r="G67" s="134"/>
    </row>
    <row r="68" spans="2:7" x14ac:dyDescent="0.4">
      <c r="B68" s="300">
        <v>48</v>
      </c>
      <c r="C68" s="301" t="str">
        <f t="shared" si="1"/>
        <v/>
      </c>
      <c r="D68" s="372" t="s">
        <v>166</v>
      </c>
      <c r="E68" s="150"/>
      <c r="F68" s="132"/>
      <c r="G68" s="134"/>
    </row>
    <row r="69" spans="2:7" x14ac:dyDescent="0.4">
      <c r="B69" s="300">
        <v>49</v>
      </c>
      <c r="C69" s="301" t="str">
        <f t="shared" si="1"/>
        <v/>
      </c>
      <c r="D69" s="372" t="s">
        <v>166</v>
      </c>
      <c r="E69" s="150"/>
      <c r="F69" s="132"/>
      <c r="G69" s="134"/>
    </row>
    <row r="70" spans="2:7" x14ac:dyDescent="0.4">
      <c r="B70" s="300">
        <v>50</v>
      </c>
      <c r="C70" s="301" t="str">
        <f t="shared" si="1"/>
        <v/>
      </c>
      <c r="D70" s="372" t="s">
        <v>166</v>
      </c>
      <c r="E70" s="150"/>
      <c r="F70" s="132"/>
      <c r="G70" s="134"/>
    </row>
    <row r="71" spans="2:7" x14ac:dyDescent="0.4">
      <c r="B71" s="300">
        <v>51</v>
      </c>
      <c r="C71" s="301" t="str">
        <f t="shared" si="1"/>
        <v/>
      </c>
      <c r="D71" s="372" t="s">
        <v>166</v>
      </c>
      <c r="E71" s="150"/>
      <c r="F71" s="132"/>
      <c r="G71" s="134"/>
    </row>
    <row r="72" spans="2:7" x14ac:dyDescent="0.4">
      <c r="B72" s="300">
        <v>52</v>
      </c>
      <c r="C72" s="301" t="str">
        <f t="shared" si="1"/>
        <v/>
      </c>
      <c r="D72" s="372" t="s">
        <v>166</v>
      </c>
      <c r="E72" s="150"/>
      <c r="F72" s="132"/>
      <c r="G72" s="134"/>
    </row>
    <row r="73" spans="2:7" x14ac:dyDescent="0.4">
      <c r="B73" s="300">
        <v>53</v>
      </c>
      <c r="C73" s="301" t="str">
        <f t="shared" si="1"/>
        <v/>
      </c>
      <c r="D73" s="372" t="s">
        <v>166</v>
      </c>
      <c r="E73" s="150"/>
      <c r="F73" s="132"/>
      <c r="G73" s="134"/>
    </row>
    <row r="74" spans="2:7" x14ac:dyDescent="0.4">
      <c r="B74" s="300">
        <v>54</v>
      </c>
      <c r="C74" s="301" t="str">
        <f t="shared" si="1"/>
        <v/>
      </c>
      <c r="D74" s="372" t="s">
        <v>166</v>
      </c>
      <c r="E74" s="150"/>
      <c r="F74" s="132"/>
      <c r="G74" s="134"/>
    </row>
    <row r="75" spans="2:7" x14ac:dyDescent="0.4">
      <c r="B75" s="300">
        <v>55</v>
      </c>
      <c r="C75" s="301" t="str">
        <f t="shared" si="1"/>
        <v/>
      </c>
      <c r="D75" s="372" t="s">
        <v>166</v>
      </c>
      <c r="E75" s="150"/>
      <c r="F75" s="132"/>
      <c r="G75" s="134"/>
    </row>
    <row r="76" spans="2:7" x14ac:dyDescent="0.4">
      <c r="B76" s="300">
        <v>56</v>
      </c>
      <c r="C76" s="301" t="str">
        <f t="shared" si="1"/>
        <v/>
      </c>
      <c r="D76" s="372" t="s">
        <v>166</v>
      </c>
      <c r="E76" s="150"/>
      <c r="F76" s="132"/>
      <c r="G76" s="134"/>
    </row>
    <row r="77" spans="2:7" x14ac:dyDescent="0.4">
      <c r="B77" s="300">
        <v>57</v>
      </c>
      <c r="C77" s="301" t="str">
        <f t="shared" si="1"/>
        <v/>
      </c>
      <c r="D77" s="372" t="s">
        <v>166</v>
      </c>
      <c r="E77" s="150"/>
      <c r="F77" s="132"/>
      <c r="G77" s="134"/>
    </row>
    <row r="78" spans="2:7" x14ac:dyDescent="0.4">
      <c r="B78" s="300">
        <v>58</v>
      </c>
      <c r="C78" s="301" t="str">
        <f t="shared" si="1"/>
        <v/>
      </c>
      <c r="D78" s="372" t="s">
        <v>166</v>
      </c>
      <c r="E78" s="150"/>
      <c r="F78" s="132"/>
      <c r="G78" s="134"/>
    </row>
    <row r="79" spans="2:7" x14ac:dyDescent="0.4">
      <c r="B79" s="300">
        <v>59</v>
      </c>
      <c r="C79" s="301" t="str">
        <f t="shared" si="1"/>
        <v/>
      </c>
      <c r="D79" s="372" t="s">
        <v>166</v>
      </c>
      <c r="E79" s="150"/>
      <c r="F79" s="132"/>
      <c r="G79" s="134"/>
    </row>
    <row r="80" spans="2:7" x14ac:dyDescent="0.4">
      <c r="B80" s="300">
        <v>60</v>
      </c>
      <c r="C80" s="301" t="str">
        <f t="shared" si="1"/>
        <v/>
      </c>
      <c r="D80" s="372" t="s">
        <v>166</v>
      </c>
      <c r="E80" s="150"/>
      <c r="F80" s="132"/>
      <c r="G80" s="134"/>
    </row>
    <row r="81" hidden="1" x14ac:dyDescent="0.4"/>
    <row r="82" hidden="1" x14ac:dyDescent="0.4"/>
    <row r="83" hidden="1" x14ac:dyDescent="0.4"/>
    <row r="84" hidden="1" x14ac:dyDescent="0.4"/>
    <row r="85" hidden="1" x14ac:dyDescent="0.4"/>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4.25" zeroHeight="1" x14ac:dyDescent="0.45"/>
  <cols>
    <col min="1" max="1" width="128.265625" style="166" customWidth="1"/>
    <col min="2" max="2" width="9.19921875" style="166" hidden="1" customWidth="1"/>
    <col min="3" max="16384" width="9.19921875" style="166" hidden="1"/>
  </cols>
  <sheetData>
    <row r="1" spans="1:1" ht="15.75" customHeight="1" x14ac:dyDescent="0.45">
      <c r="A1" s="383" t="s">
        <v>773</v>
      </c>
    </row>
    <row r="2" spans="1:1" ht="15.4" x14ac:dyDescent="0.45">
      <c r="A2" s="385" t="s">
        <v>313</v>
      </c>
    </row>
    <row r="3" spans="1:1" ht="15.4" x14ac:dyDescent="0.45">
      <c r="A3" s="385" t="s">
        <v>312</v>
      </c>
    </row>
    <row r="4" spans="1:1" ht="45.4" x14ac:dyDescent="0.45">
      <c r="A4" s="385" t="s">
        <v>676</v>
      </c>
    </row>
    <row r="5" spans="1:1" ht="30.4" x14ac:dyDescent="0.45">
      <c r="A5" s="385" t="s">
        <v>677</v>
      </c>
    </row>
    <row r="6" spans="1:1" ht="15.4" x14ac:dyDescent="0.45">
      <c r="A6" s="385" t="s">
        <v>678</v>
      </c>
    </row>
    <row r="7" spans="1:1" ht="15.4" x14ac:dyDescent="0.45">
      <c r="A7" s="385" t="s">
        <v>679</v>
      </c>
    </row>
    <row r="8" spans="1:1" ht="30.4" x14ac:dyDescent="0.45">
      <c r="A8" s="385" t="s">
        <v>680</v>
      </c>
    </row>
    <row r="9" spans="1:1" ht="15.4" x14ac:dyDescent="0.45">
      <c r="A9" s="385" t="s">
        <v>681</v>
      </c>
    </row>
    <row r="10" spans="1:1" ht="15.4" x14ac:dyDescent="0.45">
      <c r="A10" s="385" t="s">
        <v>682</v>
      </c>
    </row>
    <row r="11" spans="1:1" ht="15.4" x14ac:dyDescent="0.45">
      <c r="A11" s="385" t="s">
        <v>683</v>
      </c>
    </row>
    <row r="12" spans="1:1" ht="30.4" x14ac:dyDescent="0.45">
      <c r="A12" s="385" t="s">
        <v>684</v>
      </c>
    </row>
    <row r="13" spans="1:1" ht="15.4" x14ac:dyDescent="0.45">
      <c r="A13" s="385" t="s">
        <v>685</v>
      </c>
    </row>
    <row r="14" spans="1:1" ht="15.4" hidden="1" x14ac:dyDescent="0.45">
      <c r="A14" s="165"/>
    </row>
    <row r="15" spans="1:1" ht="15.4" hidden="1" x14ac:dyDescent="0.45">
      <c r="A15" s="165"/>
    </row>
    <row r="16" spans="1:1" ht="15.4" hidden="1" x14ac:dyDescent="0.45">
      <c r="A16" s="167"/>
    </row>
    <row r="17" spans="1:1" ht="15.4" hidden="1" x14ac:dyDescent="0.45">
      <c r="A17" s="168"/>
    </row>
    <row r="18" spans="1:1" ht="15.4" hidden="1" x14ac:dyDescent="0.45">
      <c r="A18" s="165"/>
    </row>
    <row r="19" spans="1:1" ht="15.4" hidden="1" x14ac:dyDescent="0.45">
      <c r="A19" s="165"/>
    </row>
    <row r="20" spans="1:1" ht="15.4" hidden="1" x14ac:dyDescent="0.45">
      <c r="A20" s="165"/>
    </row>
    <row r="21" spans="1:1" ht="15.4" hidden="1" x14ac:dyDescent="0.45">
      <c r="A21" s="165"/>
    </row>
    <row r="22" spans="1:1" ht="15.4" hidden="1" x14ac:dyDescent="0.45">
      <c r="A22" s="165"/>
    </row>
    <row r="23" spans="1:1" ht="15.4" hidden="1" x14ac:dyDescent="0.45">
      <c r="A23" s="167"/>
    </row>
    <row r="24" spans="1:1" ht="15.4" hidden="1" x14ac:dyDescent="0.45">
      <c r="A24" s="168"/>
    </row>
    <row r="25" spans="1:1" ht="15.4" hidden="1" x14ac:dyDescent="0.45">
      <c r="A25" s="165"/>
    </row>
    <row r="26" spans="1:1" ht="15.4" hidden="1" x14ac:dyDescent="0.45">
      <c r="A26" s="165"/>
    </row>
    <row r="27" spans="1:1" ht="15.4" hidden="1" x14ac:dyDescent="0.45">
      <c r="A27" s="165"/>
    </row>
    <row r="28" spans="1:1" ht="15.4" hidden="1" x14ac:dyDescent="0.45">
      <c r="A28" s="165"/>
    </row>
    <row r="29" spans="1:1" ht="15.4" hidden="1" x14ac:dyDescent="0.45">
      <c r="A29" s="165"/>
    </row>
    <row r="30" spans="1:1" ht="15.4" hidden="1" x14ac:dyDescent="0.4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60"/>
  <sheetViews>
    <sheetView showGridLines="0" topLeftCell="A7" zoomScale="85" zoomScaleNormal="85" workbookViewId="0">
      <selection activeCell="F24" sqref="F24"/>
    </sheetView>
  </sheetViews>
  <sheetFormatPr defaultColWidth="0" defaultRowHeight="15" zeroHeight="1" x14ac:dyDescent="0.4"/>
  <cols>
    <col min="1" max="1" width="2.73046875" style="27" customWidth="1"/>
    <col min="2" max="2" width="6.73046875" style="27" customWidth="1"/>
    <col min="3" max="3" width="9.46484375" style="27" customWidth="1"/>
    <col min="4" max="4" width="17.53125" style="27" customWidth="1"/>
    <col min="5" max="5" width="15.46484375" style="27" bestFit="1" customWidth="1"/>
    <col min="6" max="6" width="15" style="27" bestFit="1" customWidth="1"/>
    <col min="7" max="7" width="30.53125" style="27" customWidth="1"/>
    <col min="8" max="8" width="18.265625" style="27" customWidth="1"/>
    <col min="9" max="9" width="19.796875" style="27" bestFit="1" customWidth="1"/>
    <col min="10" max="14" width="11.73046875" style="27" hidden="1" customWidth="1"/>
    <col min="15" max="16384" width="21.19921875" style="27" hidden="1"/>
  </cols>
  <sheetData>
    <row r="1" spans="1:10" s="25" customFormat="1" x14ac:dyDescent="0.4">
      <c r="A1" s="377" t="s">
        <v>780</v>
      </c>
      <c r="B1" s="378" t="s">
        <v>277</v>
      </c>
      <c r="C1" s="27"/>
      <c r="D1" s="27"/>
      <c r="E1" s="170"/>
      <c r="I1" s="380" t="s">
        <v>275</v>
      </c>
      <c r="J1" s="27"/>
    </row>
    <row r="2" spans="1:10" s="25" customFormat="1" ht="15.4" thickBot="1" x14ac:dyDescent="0.45">
      <c r="B2" s="379" t="s">
        <v>276</v>
      </c>
      <c r="C2" s="200"/>
      <c r="D2" s="200"/>
      <c r="E2" s="201"/>
      <c r="F2" s="200"/>
      <c r="G2" s="200"/>
      <c r="H2" s="200"/>
      <c r="I2" s="201"/>
      <c r="J2" s="27"/>
    </row>
    <row r="3" spans="1:10" x14ac:dyDescent="0.4">
      <c r="B3" s="14"/>
      <c r="C3" s="14"/>
      <c r="D3" s="14"/>
    </row>
    <row r="4" spans="1:10" s="122" customFormat="1" x14ac:dyDescent="0.4">
      <c r="B4" s="381" t="s">
        <v>747</v>
      </c>
    </row>
    <row r="5" spans="1:10" ht="17.649999999999999" x14ac:dyDescent="0.4">
      <c r="B5" s="403" t="str">
        <f>'1. Information'!B5</f>
        <v>Annual Mental Health Services Act (MHSA) Revenue and Expenditure Report</v>
      </c>
      <c r="C5" s="15"/>
      <c r="D5" s="15"/>
      <c r="E5" s="15"/>
      <c r="F5" s="15"/>
      <c r="G5" s="15"/>
      <c r="H5" s="15"/>
    </row>
    <row r="6" spans="1:10" ht="17.649999999999999" x14ac:dyDescent="0.4">
      <c r="B6" s="403" t="str">
        <f>'1. Information'!B6</f>
        <v>Fiscal Year: 2021-22</v>
      </c>
      <c r="C6" s="15"/>
      <c r="D6" s="15"/>
      <c r="E6" s="15"/>
      <c r="F6" s="15"/>
      <c r="G6" s="15"/>
      <c r="H6" s="15"/>
    </row>
    <row r="7" spans="1:10" ht="17.649999999999999" x14ac:dyDescent="0.4">
      <c r="B7" s="409" t="s">
        <v>301</v>
      </c>
      <c r="C7" s="21"/>
      <c r="D7" s="21"/>
      <c r="E7" s="21"/>
      <c r="F7" s="21"/>
      <c r="G7" s="21"/>
      <c r="H7" s="21"/>
    </row>
    <row r="8" spans="1:10" x14ac:dyDescent="0.4">
      <c r="B8" s="24"/>
      <c r="C8" s="24"/>
      <c r="D8" s="24"/>
      <c r="E8" s="24"/>
      <c r="F8" s="24"/>
      <c r="G8" s="24"/>
      <c r="H8" s="24"/>
    </row>
    <row r="9" spans="1:10" x14ac:dyDescent="0.4">
      <c r="B9" s="163" t="s">
        <v>0</v>
      </c>
      <c r="C9" s="163"/>
      <c r="D9" s="184" t="str">
        <f>IF(ISBLANK('1. Information'!D11),"",'1. Information'!D11)</f>
        <v>Alameda</v>
      </c>
      <c r="F9" s="226" t="s">
        <v>1</v>
      </c>
      <c r="G9" s="346">
        <f>IF(ISBLANK('1. Information'!D9),"",'1. Information'!D9)</f>
        <v>44588</v>
      </c>
      <c r="H9" s="8"/>
    </row>
    <row r="10" spans="1:10" x14ac:dyDescent="0.4">
      <c r="B10" s="3"/>
      <c r="C10" s="3"/>
      <c r="D10" s="3"/>
      <c r="F10" s="3"/>
      <c r="G10" s="22"/>
      <c r="H10" s="8"/>
    </row>
    <row r="11" spans="1:10" ht="18" thickBot="1" x14ac:dyDescent="0.55000000000000004">
      <c r="B11" s="373" t="s">
        <v>214</v>
      </c>
      <c r="C11" s="363"/>
      <c r="D11" s="363"/>
      <c r="E11" s="363"/>
      <c r="F11" s="363"/>
      <c r="G11" s="363"/>
      <c r="H11" s="363"/>
      <c r="I11" s="265"/>
    </row>
    <row r="12" spans="1:10" ht="15.4" thickTop="1" x14ac:dyDescent="0.4">
      <c r="B12" s="349"/>
      <c r="C12" s="349"/>
      <c r="D12" s="349"/>
      <c r="E12" s="349"/>
      <c r="F12" s="349"/>
      <c r="G12" s="349"/>
      <c r="H12" s="349"/>
    </row>
    <row r="13" spans="1:10" x14ac:dyDescent="0.4">
      <c r="B13" s="402"/>
      <c r="C13" s="211" t="s">
        <v>23</v>
      </c>
      <c r="D13" s="211" t="s">
        <v>25</v>
      </c>
      <c r="E13" s="211" t="s">
        <v>27</v>
      </c>
      <c r="F13" s="211" t="s">
        <v>202</v>
      </c>
      <c r="G13" s="211" t="s">
        <v>203</v>
      </c>
      <c r="H13" s="211" t="s">
        <v>204</v>
      </c>
      <c r="I13" s="211" t="s">
        <v>213</v>
      </c>
    </row>
    <row r="14" spans="1:10" s="43" customFormat="1" ht="30" x14ac:dyDescent="0.45">
      <c r="B14" s="203" t="s">
        <v>120</v>
      </c>
      <c r="C14" s="297" t="s">
        <v>168</v>
      </c>
      <c r="D14" s="296" t="s">
        <v>103</v>
      </c>
      <c r="E14" s="237" t="s">
        <v>157</v>
      </c>
      <c r="F14" s="237" t="s">
        <v>673</v>
      </c>
      <c r="G14" s="237" t="s">
        <v>199</v>
      </c>
      <c r="H14" s="237" t="s">
        <v>200</v>
      </c>
      <c r="I14" s="283" t="s">
        <v>201</v>
      </c>
    </row>
    <row r="15" spans="1:10" x14ac:dyDescent="0.4">
      <c r="B15" s="300">
        <v>1</v>
      </c>
      <c r="C15" s="301" t="str">
        <f t="shared" ref="C15:C54" si="0">IF(I15&lt;&gt;0,VLOOKUP($D$9,Info_County_Code,2,FALSE),"")</f>
        <v/>
      </c>
      <c r="D15" s="139"/>
      <c r="E15" s="40"/>
      <c r="F15" s="143"/>
      <c r="G15" s="23"/>
      <c r="H15" s="23"/>
      <c r="I15" s="374">
        <f>SUM(G15:H15)</f>
        <v>0</v>
      </c>
    </row>
    <row r="16" spans="1:10" x14ac:dyDescent="0.4">
      <c r="B16" s="300">
        <v>2</v>
      </c>
      <c r="C16" s="301" t="str">
        <f t="shared" si="0"/>
        <v/>
      </c>
      <c r="D16" s="139"/>
      <c r="E16" s="40"/>
      <c r="F16" s="143"/>
      <c r="G16" s="23"/>
      <c r="H16" s="23"/>
      <c r="I16" s="374">
        <f t="shared" ref="I16:I54" si="1">SUM(G16:H16)</f>
        <v>0</v>
      </c>
    </row>
    <row r="17" spans="2:11" x14ac:dyDescent="0.4">
      <c r="B17" s="300">
        <v>3</v>
      </c>
      <c r="C17" s="301" t="str">
        <f t="shared" si="0"/>
        <v/>
      </c>
      <c r="D17" s="139"/>
      <c r="E17" s="40"/>
      <c r="F17" s="143"/>
      <c r="G17" s="23"/>
      <c r="H17" s="23"/>
      <c r="I17" s="374">
        <f t="shared" si="1"/>
        <v>0</v>
      </c>
    </row>
    <row r="18" spans="2:11" x14ac:dyDescent="0.4">
      <c r="B18" s="300">
        <v>4</v>
      </c>
      <c r="C18" s="301" t="str">
        <f t="shared" si="0"/>
        <v/>
      </c>
      <c r="D18" s="139"/>
      <c r="E18" s="40"/>
      <c r="F18" s="143"/>
      <c r="G18" s="23"/>
      <c r="H18" s="23"/>
      <c r="I18" s="374">
        <f>SUM(G18:H18)</f>
        <v>0</v>
      </c>
    </row>
    <row r="19" spans="2:11" x14ac:dyDescent="0.4">
      <c r="B19" s="300">
        <v>5</v>
      </c>
      <c r="C19" s="301" t="str">
        <f t="shared" si="0"/>
        <v/>
      </c>
      <c r="D19" s="139"/>
      <c r="E19" s="40"/>
      <c r="F19" s="143"/>
      <c r="G19" s="23"/>
      <c r="H19" s="23"/>
      <c r="I19" s="374">
        <f t="shared" si="1"/>
        <v>0</v>
      </c>
    </row>
    <row r="20" spans="2:11" x14ac:dyDescent="0.4">
      <c r="B20" s="300">
        <v>6</v>
      </c>
      <c r="C20" s="301" t="str">
        <f t="shared" si="0"/>
        <v/>
      </c>
      <c r="D20" s="139"/>
      <c r="E20" s="40"/>
      <c r="F20" s="143"/>
      <c r="G20" s="23"/>
      <c r="H20" s="23"/>
      <c r="I20" s="374">
        <f t="shared" si="1"/>
        <v>0</v>
      </c>
    </row>
    <row r="21" spans="2:11" x14ac:dyDescent="0.4">
      <c r="B21" s="300">
        <v>7</v>
      </c>
      <c r="C21" s="301" t="str">
        <f t="shared" si="0"/>
        <v/>
      </c>
      <c r="D21" s="139"/>
      <c r="E21" s="40"/>
      <c r="F21" s="143"/>
      <c r="G21" s="23"/>
      <c r="H21" s="23"/>
      <c r="I21" s="374">
        <f t="shared" si="1"/>
        <v>0</v>
      </c>
    </row>
    <row r="22" spans="2:11" x14ac:dyDescent="0.4">
      <c r="B22" s="300">
        <v>8</v>
      </c>
      <c r="C22" s="301" t="str">
        <f t="shared" si="0"/>
        <v/>
      </c>
      <c r="D22" s="139"/>
      <c r="E22" s="40"/>
      <c r="F22" s="143"/>
      <c r="G22" s="23"/>
      <c r="H22" s="23"/>
      <c r="I22" s="374">
        <f t="shared" si="1"/>
        <v>0</v>
      </c>
    </row>
    <row r="23" spans="2:11" x14ac:dyDescent="0.4">
      <c r="B23" s="300">
        <v>9</v>
      </c>
      <c r="C23" s="301" t="str">
        <f t="shared" si="0"/>
        <v/>
      </c>
      <c r="D23" s="139"/>
      <c r="E23" s="40"/>
      <c r="F23" s="143"/>
      <c r="G23" s="23"/>
      <c r="H23" s="23"/>
      <c r="I23" s="374">
        <f t="shared" si="1"/>
        <v>0</v>
      </c>
    </row>
    <row r="24" spans="2:11" x14ac:dyDescent="0.4">
      <c r="B24" s="300">
        <v>10</v>
      </c>
      <c r="C24" s="301" t="str">
        <f t="shared" si="0"/>
        <v/>
      </c>
      <c r="D24" s="139"/>
      <c r="E24" s="40"/>
      <c r="F24" s="143"/>
      <c r="G24" s="23"/>
      <c r="H24" s="23"/>
      <c r="I24" s="374">
        <f t="shared" si="1"/>
        <v>0</v>
      </c>
    </row>
    <row r="25" spans="2:11" x14ac:dyDescent="0.4">
      <c r="B25" s="300">
        <v>11</v>
      </c>
      <c r="C25" s="301" t="str">
        <f t="shared" si="0"/>
        <v/>
      </c>
      <c r="D25" s="139"/>
      <c r="E25" s="40"/>
      <c r="F25" s="143"/>
      <c r="G25" s="23"/>
      <c r="H25" s="23"/>
      <c r="I25" s="374">
        <f t="shared" si="1"/>
        <v>0</v>
      </c>
    </row>
    <row r="26" spans="2:11" x14ac:dyDescent="0.4">
      <c r="B26" s="300">
        <v>12</v>
      </c>
      <c r="C26" s="301" t="str">
        <f t="shared" si="0"/>
        <v/>
      </c>
      <c r="D26" s="139"/>
      <c r="E26" s="40"/>
      <c r="F26" s="143"/>
      <c r="G26" s="23"/>
      <c r="H26" s="23"/>
      <c r="I26" s="374">
        <f t="shared" si="1"/>
        <v>0</v>
      </c>
    </row>
    <row r="27" spans="2:11" x14ac:dyDescent="0.4">
      <c r="B27" s="300">
        <v>13</v>
      </c>
      <c r="C27" s="301" t="str">
        <f t="shared" si="0"/>
        <v/>
      </c>
      <c r="D27" s="139"/>
      <c r="E27" s="40"/>
      <c r="F27" s="143"/>
      <c r="G27" s="23"/>
      <c r="H27" s="23"/>
      <c r="I27" s="374">
        <f t="shared" si="1"/>
        <v>0</v>
      </c>
    </row>
    <row r="28" spans="2:11" x14ac:dyDescent="0.4">
      <c r="B28" s="300">
        <v>14</v>
      </c>
      <c r="C28" s="301" t="str">
        <f t="shared" si="0"/>
        <v/>
      </c>
      <c r="D28" s="139"/>
      <c r="E28" s="40"/>
      <c r="F28" s="143"/>
      <c r="G28" s="23"/>
      <c r="H28" s="23"/>
      <c r="I28" s="374">
        <f t="shared" si="1"/>
        <v>0</v>
      </c>
    </row>
    <row r="29" spans="2:11" x14ac:dyDescent="0.4">
      <c r="B29" s="300">
        <v>15</v>
      </c>
      <c r="C29" s="301" t="str">
        <f t="shared" si="0"/>
        <v/>
      </c>
      <c r="D29" s="139"/>
      <c r="E29" s="40"/>
      <c r="F29" s="143"/>
      <c r="G29" s="23"/>
      <c r="H29" s="23"/>
      <c r="I29" s="374">
        <f t="shared" si="1"/>
        <v>0</v>
      </c>
    </row>
    <row r="30" spans="2:11" x14ac:dyDescent="0.4">
      <c r="B30" s="300">
        <v>16</v>
      </c>
      <c r="C30" s="301" t="str">
        <f t="shared" si="0"/>
        <v/>
      </c>
      <c r="D30" s="139"/>
      <c r="E30" s="40"/>
      <c r="F30" s="143"/>
      <c r="G30" s="23"/>
      <c r="H30" s="23"/>
      <c r="I30" s="374">
        <f t="shared" si="1"/>
        <v>0</v>
      </c>
      <c r="K30" s="104"/>
    </row>
    <row r="31" spans="2:11" x14ac:dyDescent="0.4">
      <c r="B31" s="300">
        <v>17</v>
      </c>
      <c r="C31" s="301" t="str">
        <f t="shared" si="0"/>
        <v/>
      </c>
      <c r="D31" s="139"/>
      <c r="E31" s="40"/>
      <c r="F31" s="143"/>
      <c r="G31" s="23"/>
      <c r="H31" s="23"/>
      <c r="I31" s="374">
        <f t="shared" si="1"/>
        <v>0</v>
      </c>
    </row>
    <row r="32" spans="2:11" x14ac:dyDescent="0.4">
      <c r="B32" s="300">
        <v>18</v>
      </c>
      <c r="C32" s="301" t="str">
        <f t="shared" si="0"/>
        <v/>
      </c>
      <c r="D32" s="139"/>
      <c r="E32" s="40"/>
      <c r="F32" s="143"/>
      <c r="G32" s="23"/>
      <c r="H32" s="23"/>
      <c r="I32" s="374">
        <f t="shared" si="1"/>
        <v>0</v>
      </c>
    </row>
    <row r="33" spans="2:9" x14ac:dyDescent="0.4">
      <c r="B33" s="300">
        <v>19</v>
      </c>
      <c r="C33" s="301" t="str">
        <f t="shared" si="0"/>
        <v/>
      </c>
      <c r="D33" s="139"/>
      <c r="E33" s="40"/>
      <c r="F33" s="143"/>
      <c r="G33" s="23"/>
      <c r="H33" s="23"/>
      <c r="I33" s="374">
        <f t="shared" si="1"/>
        <v>0</v>
      </c>
    </row>
    <row r="34" spans="2:9" x14ac:dyDescent="0.4">
      <c r="B34" s="300">
        <v>20</v>
      </c>
      <c r="C34" s="301" t="str">
        <f t="shared" si="0"/>
        <v/>
      </c>
      <c r="D34" s="139"/>
      <c r="E34" s="40"/>
      <c r="F34" s="143"/>
      <c r="G34" s="23"/>
      <c r="H34" s="23"/>
      <c r="I34" s="374">
        <f t="shared" si="1"/>
        <v>0</v>
      </c>
    </row>
    <row r="35" spans="2:9" x14ac:dyDescent="0.4">
      <c r="B35" s="300">
        <v>21</v>
      </c>
      <c r="C35" s="301" t="str">
        <f t="shared" si="0"/>
        <v/>
      </c>
      <c r="D35" s="139"/>
      <c r="E35" s="40"/>
      <c r="F35" s="143"/>
      <c r="G35" s="23"/>
      <c r="H35" s="23"/>
      <c r="I35" s="374">
        <f t="shared" si="1"/>
        <v>0</v>
      </c>
    </row>
    <row r="36" spans="2:9" x14ac:dyDescent="0.4">
      <c r="B36" s="300">
        <v>22</v>
      </c>
      <c r="C36" s="301" t="str">
        <f t="shared" si="0"/>
        <v/>
      </c>
      <c r="D36" s="139"/>
      <c r="E36" s="40"/>
      <c r="F36" s="143"/>
      <c r="G36" s="23"/>
      <c r="H36" s="23"/>
      <c r="I36" s="374">
        <f t="shared" si="1"/>
        <v>0</v>
      </c>
    </row>
    <row r="37" spans="2:9" x14ac:dyDescent="0.4">
      <c r="B37" s="300">
        <v>23</v>
      </c>
      <c r="C37" s="301" t="str">
        <f t="shared" si="0"/>
        <v/>
      </c>
      <c r="D37" s="139"/>
      <c r="E37" s="40"/>
      <c r="F37" s="143"/>
      <c r="G37" s="23"/>
      <c r="H37" s="23"/>
      <c r="I37" s="374">
        <f t="shared" si="1"/>
        <v>0</v>
      </c>
    </row>
    <row r="38" spans="2:9" x14ac:dyDescent="0.4">
      <c r="B38" s="300">
        <v>24</v>
      </c>
      <c r="C38" s="301" t="str">
        <f t="shared" si="0"/>
        <v/>
      </c>
      <c r="D38" s="139"/>
      <c r="E38" s="40"/>
      <c r="F38" s="143"/>
      <c r="G38" s="23"/>
      <c r="H38" s="23"/>
      <c r="I38" s="374">
        <f t="shared" si="1"/>
        <v>0</v>
      </c>
    </row>
    <row r="39" spans="2:9" x14ac:dyDescent="0.4">
      <c r="B39" s="300">
        <v>25</v>
      </c>
      <c r="C39" s="301" t="str">
        <f t="shared" si="0"/>
        <v/>
      </c>
      <c r="D39" s="139"/>
      <c r="E39" s="40"/>
      <c r="F39" s="143"/>
      <c r="G39" s="23"/>
      <c r="H39" s="23"/>
      <c r="I39" s="374">
        <f t="shared" si="1"/>
        <v>0</v>
      </c>
    </row>
    <row r="40" spans="2:9" x14ac:dyDescent="0.4">
      <c r="B40" s="300">
        <v>26</v>
      </c>
      <c r="C40" s="301" t="str">
        <f t="shared" si="0"/>
        <v/>
      </c>
      <c r="D40" s="139"/>
      <c r="E40" s="40"/>
      <c r="F40" s="143"/>
      <c r="G40" s="23"/>
      <c r="H40" s="23"/>
      <c r="I40" s="374">
        <f t="shared" si="1"/>
        <v>0</v>
      </c>
    </row>
    <row r="41" spans="2:9" x14ac:dyDescent="0.4">
      <c r="B41" s="300">
        <v>27</v>
      </c>
      <c r="C41" s="301" t="str">
        <f t="shared" si="0"/>
        <v/>
      </c>
      <c r="D41" s="139"/>
      <c r="E41" s="40"/>
      <c r="F41" s="143"/>
      <c r="G41" s="23"/>
      <c r="H41" s="23"/>
      <c r="I41" s="374">
        <f t="shared" si="1"/>
        <v>0</v>
      </c>
    </row>
    <row r="42" spans="2:9" x14ac:dyDescent="0.4">
      <c r="B42" s="300">
        <v>28</v>
      </c>
      <c r="C42" s="301" t="str">
        <f t="shared" si="0"/>
        <v/>
      </c>
      <c r="D42" s="139"/>
      <c r="E42" s="40"/>
      <c r="F42" s="143"/>
      <c r="G42" s="23"/>
      <c r="H42" s="23"/>
      <c r="I42" s="374">
        <f t="shared" si="1"/>
        <v>0</v>
      </c>
    </row>
    <row r="43" spans="2:9" x14ac:dyDescent="0.4">
      <c r="B43" s="300">
        <v>29</v>
      </c>
      <c r="C43" s="301" t="str">
        <f t="shared" si="0"/>
        <v/>
      </c>
      <c r="D43" s="139"/>
      <c r="E43" s="40"/>
      <c r="F43" s="143"/>
      <c r="G43" s="23"/>
      <c r="H43" s="23"/>
      <c r="I43" s="374">
        <f t="shared" si="1"/>
        <v>0</v>
      </c>
    </row>
    <row r="44" spans="2:9" x14ac:dyDescent="0.4">
      <c r="B44" s="300">
        <v>30</v>
      </c>
      <c r="C44" s="301" t="str">
        <f t="shared" si="0"/>
        <v/>
      </c>
      <c r="D44" s="139"/>
      <c r="E44" s="40"/>
      <c r="F44" s="143"/>
      <c r="G44" s="23"/>
      <c r="H44" s="23"/>
      <c r="I44" s="374">
        <f t="shared" si="1"/>
        <v>0</v>
      </c>
    </row>
    <row r="45" spans="2:9" x14ac:dyDescent="0.4">
      <c r="B45" s="300">
        <v>31</v>
      </c>
      <c r="C45" s="301" t="str">
        <f t="shared" si="0"/>
        <v/>
      </c>
      <c r="D45" s="139"/>
      <c r="E45" s="40"/>
      <c r="F45" s="143"/>
      <c r="G45" s="23"/>
      <c r="H45" s="23"/>
      <c r="I45" s="374">
        <f t="shared" si="1"/>
        <v>0</v>
      </c>
    </row>
    <row r="46" spans="2:9" x14ac:dyDescent="0.4">
      <c r="B46" s="300">
        <v>32</v>
      </c>
      <c r="C46" s="301" t="str">
        <f t="shared" si="0"/>
        <v/>
      </c>
      <c r="D46" s="139"/>
      <c r="E46" s="40"/>
      <c r="F46" s="143"/>
      <c r="G46" s="23"/>
      <c r="H46" s="23"/>
      <c r="I46" s="374">
        <f t="shared" si="1"/>
        <v>0</v>
      </c>
    </row>
    <row r="47" spans="2:9" x14ac:dyDescent="0.4">
      <c r="B47" s="300">
        <v>33</v>
      </c>
      <c r="C47" s="301" t="str">
        <f t="shared" si="0"/>
        <v/>
      </c>
      <c r="D47" s="139"/>
      <c r="E47" s="40"/>
      <c r="F47" s="143"/>
      <c r="G47" s="23"/>
      <c r="H47" s="23"/>
      <c r="I47" s="374">
        <f t="shared" si="1"/>
        <v>0</v>
      </c>
    </row>
    <row r="48" spans="2:9" x14ac:dyDescent="0.4">
      <c r="B48" s="300">
        <v>34</v>
      </c>
      <c r="C48" s="301" t="str">
        <f t="shared" si="0"/>
        <v/>
      </c>
      <c r="D48" s="139"/>
      <c r="E48" s="40"/>
      <c r="F48" s="143"/>
      <c r="G48" s="23"/>
      <c r="H48" s="23"/>
      <c r="I48" s="374">
        <f t="shared" si="1"/>
        <v>0</v>
      </c>
    </row>
    <row r="49" spans="2:9" x14ac:dyDescent="0.4">
      <c r="B49" s="300">
        <v>35</v>
      </c>
      <c r="C49" s="301" t="str">
        <f t="shared" si="0"/>
        <v/>
      </c>
      <c r="D49" s="139"/>
      <c r="E49" s="40"/>
      <c r="F49" s="143"/>
      <c r="G49" s="23"/>
      <c r="H49" s="23"/>
      <c r="I49" s="374">
        <f t="shared" si="1"/>
        <v>0</v>
      </c>
    </row>
    <row r="50" spans="2:9" x14ac:dyDescent="0.4">
      <c r="B50" s="300">
        <v>36</v>
      </c>
      <c r="C50" s="301" t="str">
        <f t="shared" si="0"/>
        <v/>
      </c>
      <c r="D50" s="139"/>
      <c r="E50" s="40"/>
      <c r="F50" s="143"/>
      <c r="G50" s="23"/>
      <c r="H50" s="23"/>
      <c r="I50" s="374">
        <f t="shared" si="1"/>
        <v>0</v>
      </c>
    </row>
    <row r="51" spans="2:9" x14ac:dyDescent="0.4">
      <c r="B51" s="300">
        <v>37</v>
      </c>
      <c r="C51" s="301" t="str">
        <f t="shared" si="0"/>
        <v/>
      </c>
      <c r="D51" s="139"/>
      <c r="E51" s="40"/>
      <c r="F51" s="143"/>
      <c r="G51" s="23"/>
      <c r="H51" s="23"/>
      <c r="I51" s="374">
        <f t="shared" si="1"/>
        <v>0</v>
      </c>
    </row>
    <row r="52" spans="2:9" x14ac:dyDescent="0.4">
      <c r="B52" s="300">
        <v>38</v>
      </c>
      <c r="C52" s="301" t="str">
        <f t="shared" si="0"/>
        <v/>
      </c>
      <c r="D52" s="139"/>
      <c r="E52" s="40"/>
      <c r="F52" s="143"/>
      <c r="G52" s="23"/>
      <c r="H52" s="23"/>
      <c r="I52" s="374">
        <f t="shared" si="1"/>
        <v>0</v>
      </c>
    </row>
    <row r="53" spans="2:9" x14ac:dyDescent="0.4">
      <c r="B53" s="300">
        <v>39</v>
      </c>
      <c r="C53" s="301" t="str">
        <f t="shared" si="0"/>
        <v/>
      </c>
      <c r="D53" s="139"/>
      <c r="E53" s="40"/>
      <c r="F53" s="143"/>
      <c r="G53" s="23"/>
      <c r="H53" s="23"/>
      <c r="I53" s="374">
        <f t="shared" si="1"/>
        <v>0</v>
      </c>
    </row>
    <row r="54" spans="2:9" x14ac:dyDescent="0.4">
      <c r="B54" s="300">
        <v>40</v>
      </c>
      <c r="C54" s="301" t="str">
        <f t="shared" si="0"/>
        <v/>
      </c>
      <c r="D54" s="139"/>
      <c r="E54" s="40"/>
      <c r="F54" s="143"/>
      <c r="G54" s="23"/>
      <c r="H54" s="23"/>
      <c r="I54" s="374">
        <f t="shared" si="1"/>
        <v>0</v>
      </c>
    </row>
    <row r="55" spans="2:9" hidden="1" x14ac:dyDescent="0.4"/>
    <row r="56" spans="2:9" hidden="1" x14ac:dyDescent="0.4"/>
    <row r="57" spans="2:9" hidden="1" x14ac:dyDescent="0.4"/>
    <row r="58" spans="2:9" hidden="1" x14ac:dyDescent="0.4"/>
    <row r="59" spans="2:9" hidden="1" x14ac:dyDescent="0.4"/>
    <row r="60" spans="2:9" hidden="1" x14ac:dyDescent="0.4"/>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4.25" zeroHeight="1" x14ac:dyDescent="0.45"/>
  <cols>
    <col min="1" max="1" width="128.19921875" style="166" customWidth="1"/>
    <col min="2" max="2" width="9.19921875" style="166" hidden="1" customWidth="1"/>
    <col min="3" max="16384" width="9.19921875" style="166" hidden="1"/>
  </cols>
  <sheetData>
    <row r="1" spans="1:1" ht="13.5" customHeight="1" x14ac:dyDescent="0.45">
      <c r="A1" s="383" t="s">
        <v>773</v>
      </c>
    </row>
    <row r="2" spans="1:1" ht="15.4" x14ac:dyDescent="0.45">
      <c r="A2" s="385" t="s">
        <v>313</v>
      </c>
    </row>
    <row r="3" spans="1:1" ht="15.4" x14ac:dyDescent="0.45">
      <c r="A3" s="385" t="s">
        <v>312</v>
      </c>
    </row>
    <row r="4" spans="1:1" ht="45.4" x14ac:dyDescent="0.45">
      <c r="A4" s="385" t="s">
        <v>686</v>
      </c>
    </row>
    <row r="5" spans="1:1" ht="30.4" x14ac:dyDescent="0.45">
      <c r="A5" s="385" t="s">
        <v>687</v>
      </c>
    </row>
    <row r="6" spans="1:1" ht="75.400000000000006" x14ac:dyDescent="0.45">
      <c r="A6" s="385" t="s">
        <v>688</v>
      </c>
    </row>
    <row r="7" spans="1:1" ht="30.4" x14ac:dyDescent="0.45">
      <c r="A7" s="385" t="s">
        <v>689</v>
      </c>
    </row>
    <row r="8" spans="1:1" ht="30.4" x14ac:dyDescent="0.45">
      <c r="A8" s="385" t="s">
        <v>690</v>
      </c>
    </row>
    <row r="9" spans="1:1" ht="30.4" x14ac:dyDescent="0.45">
      <c r="A9" s="385" t="s">
        <v>691</v>
      </c>
    </row>
    <row r="10" spans="1:1" ht="15.4" x14ac:dyDescent="0.45">
      <c r="A10" s="385" t="s">
        <v>769</v>
      </c>
    </row>
    <row r="11" spans="1:1" ht="15.4" hidden="1" x14ac:dyDescent="0.45">
      <c r="A11" s="165"/>
    </row>
    <row r="12" spans="1:1" ht="15.4" hidden="1" x14ac:dyDescent="0.45">
      <c r="A12" s="165"/>
    </row>
    <row r="13" spans="1:1" ht="15.4" hidden="1" x14ac:dyDescent="0.45">
      <c r="A13" s="165"/>
    </row>
    <row r="14" spans="1:1" ht="15.4" hidden="1" x14ac:dyDescent="0.45">
      <c r="A14" s="165"/>
    </row>
    <row r="15" spans="1:1" ht="15.4" hidden="1" x14ac:dyDescent="0.4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topLeftCell="A7" zoomScaleNormal="100" workbookViewId="0">
      <selection activeCell="E17" sqref="E17"/>
    </sheetView>
  </sheetViews>
  <sheetFormatPr defaultColWidth="0" defaultRowHeight="15" zeroHeight="1" x14ac:dyDescent="0.4"/>
  <cols>
    <col min="1" max="1" width="2.73046875" style="25" customWidth="1"/>
    <col min="2" max="2" width="11" style="25" customWidth="1"/>
    <col min="3" max="3" width="22.19921875" style="25" customWidth="1"/>
    <col min="4" max="4" width="13.19921875" style="25" bestFit="1" customWidth="1"/>
    <col min="5" max="5" width="72.46484375" style="25" customWidth="1"/>
    <col min="6" max="6" width="19.46484375" style="25" customWidth="1"/>
    <col min="7" max="7" width="15.73046875" style="25" customWidth="1"/>
    <col min="8" max="18" width="9.19921875" style="25" hidden="1" customWidth="1"/>
    <col min="19" max="30" width="0" style="25" hidden="1" customWidth="1"/>
    <col min="31" max="16384" width="9.19921875" style="25" hidden="1"/>
  </cols>
  <sheetData>
    <row r="1" spans="1:30" x14ac:dyDescent="0.4">
      <c r="A1" s="377" t="s">
        <v>781</v>
      </c>
      <c r="B1" s="378" t="s">
        <v>277</v>
      </c>
      <c r="C1" s="27"/>
      <c r="D1" s="170"/>
      <c r="E1" s="170"/>
      <c r="F1" s="380" t="s">
        <v>275</v>
      </c>
    </row>
    <row r="2" spans="1:30" ht="15.4" thickBot="1" x14ac:dyDescent="0.45">
      <c r="B2" s="379" t="s">
        <v>276</v>
      </c>
      <c r="C2" s="200"/>
      <c r="D2" s="201"/>
      <c r="E2" s="201"/>
      <c r="F2" s="201"/>
    </row>
    <row r="3" spans="1:30" x14ac:dyDescent="0.4">
      <c r="A3" s="14"/>
      <c r="B3" s="14"/>
      <c r="C3" s="14"/>
    </row>
    <row r="4" spans="1:30" s="122" customFormat="1" x14ac:dyDescent="0.4">
      <c r="B4" s="381" t="s">
        <v>748</v>
      </c>
    </row>
    <row r="5" spans="1:30" s="27" customFormat="1" ht="17.649999999999999" x14ac:dyDescent="0.4">
      <c r="B5" s="403" t="str">
        <f>'1. Information'!B5</f>
        <v>Annual Mental Health Services Act (MHSA) Revenue and Expenditure Report</v>
      </c>
      <c r="C5" s="15"/>
      <c r="D5" s="15"/>
      <c r="E5" s="15"/>
      <c r="F5" s="15"/>
      <c r="G5" s="15"/>
    </row>
    <row r="6" spans="1:30" s="27" customFormat="1" ht="17.649999999999999" x14ac:dyDescent="0.4">
      <c r="B6" s="403" t="str">
        <f>'1. Information'!B6</f>
        <v>Fiscal Year: 2021-22</v>
      </c>
      <c r="C6" s="15"/>
      <c r="D6" s="15"/>
      <c r="E6" s="15"/>
      <c r="F6" s="15"/>
      <c r="G6" s="15"/>
    </row>
    <row r="7" spans="1:30" s="27" customFormat="1" ht="17.649999999999999" x14ac:dyDescent="0.4">
      <c r="B7" s="409" t="s">
        <v>302</v>
      </c>
      <c r="C7" s="21"/>
      <c r="D7" s="21"/>
      <c r="E7" s="21"/>
      <c r="F7" s="21"/>
      <c r="G7" s="21"/>
    </row>
    <row r="8" spans="1:30" s="27" customFormat="1" ht="17.649999999999999" x14ac:dyDescent="0.4">
      <c r="B8" s="107"/>
      <c r="C8" s="21"/>
      <c r="D8" s="21"/>
      <c r="E8" s="21"/>
      <c r="F8" s="21"/>
      <c r="G8" s="21"/>
      <c r="AC8" s="123"/>
    </row>
    <row r="9" spans="1:30" s="27" customFormat="1" x14ac:dyDescent="0.4">
      <c r="B9" s="163" t="s">
        <v>0</v>
      </c>
      <c r="C9" s="184" t="str">
        <f>IF(ISBLANK('1. Information'!D11),"",'1. Information'!D11)</f>
        <v>Alameda</v>
      </c>
      <c r="F9" s="226" t="s">
        <v>1</v>
      </c>
      <c r="G9" s="346">
        <f>IF(ISBLANK('1. Information'!D9),"",'1. Information'!D9)</f>
        <v>44588</v>
      </c>
      <c r="I9" s="8"/>
    </row>
    <row r="10" spans="1:30" s="27" customFormat="1" ht="17.649999999999999" x14ac:dyDescent="0.4">
      <c r="B10" s="107"/>
      <c r="C10" s="107"/>
      <c r="D10" s="21"/>
      <c r="E10" s="21"/>
      <c r="F10" s="21"/>
      <c r="G10" s="21"/>
      <c r="H10" s="21"/>
      <c r="AD10" s="123"/>
    </row>
    <row r="11" spans="1:30" s="27" customFormat="1" ht="17.649999999999999" x14ac:dyDescent="0.4">
      <c r="B11" s="409"/>
      <c r="C11" s="211" t="s">
        <v>23</v>
      </c>
      <c r="D11" s="211" t="s">
        <v>25</v>
      </c>
      <c r="E11" s="211" t="s">
        <v>27</v>
      </c>
      <c r="F11" s="21"/>
      <c r="G11" s="21"/>
      <c r="H11" s="21"/>
      <c r="AD11" s="123"/>
    </row>
    <row r="12" spans="1:30" x14ac:dyDescent="0.4">
      <c r="B12" s="234" t="s">
        <v>120</v>
      </c>
      <c r="C12" s="365" t="s">
        <v>673</v>
      </c>
      <c r="D12" s="365" t="s">
        <v>697</v>
      </c>
      <c r="E12" s="365" t="s">
        <v>221</v>
      </c>
    </row>
    <row r="13" spans="1:30" x14ac:dyDescent="0.4">
      <c r="B13" s="375">
        <v>1</v>
      </c>
      <c r="C13" s="169" t="s">
        <v>28</v>
      </c>
      <c r="D13" s="169" t="s">
        <v>832</v>
      </c>
      <c r="E13" s="117" t="s">
        <v>833</v>
      </c>
    </row>
    <row r="14" spans="1:30" x14ac:dyDescent="0.4">
      <c r="B14" s="376">
        <v>2</v>
      </c>
      <c r="C14" s="169"/>
      <c r="D14" s="169"/>
      <c r="E14" s="117"/>
    </row>
    <row r="15" spans="1:30" x14ac:dyDescent="0.4">
      <c r="B15" s="376">
        <v>3</v>
      </c>
      <c r="C15" s="169"/>
      <c r="D15" s="169"/>
      <c r="E15" s="117"/>
    </row>
    <row r="16" spans="1:30" x14ac:dyDescent="0.4">
      <c r="B16" s="375">
        <v>4</v>
      </c>
      <c r="C16" s="169"/>
      <c r="D16" s="169"/>
      <c r="E16" s="117"/>
    </row>
    <row r="17" spans="2:14" x14ac:dyDescent="0.4">
      <c r="B17" s="376">
        <v>5</v>
      </c>
      <c r="C17" s="169"/>
      <c r="D17" s="169"/>
      <c r="E17" s="117"/>
    </row>
    <row r="18" spans="2:14" x14ac:dyDescent="0.4">
      <c r="B18" s="376">
        <v>6</v>
      </c>
      <c r="C18" s="169"/>
      <c r="D18" s="169"/>
      <c r="E18" s="117"/>
      <c r="N18" s="122"/>
    </row>
    <row r="19" spans="2:14" x14ac:dyDescent="0.4">
      <c r="B19" s="375">
        <v>7</v>
      </c>
      <c r="C19" s="169"/>
      <c r="D19" s="169"/>
      <c r="E19" s="117"/>
    </row>
    <row r="20" spans="2:14" x14ac:dyDescent="0.4">
      <c r="B20" s="376">
        <v>8</v>
      </c>
      <c r="C20" s="169"/>
      <c r="D20" s="169"/>
      <c r="E20" s="117"/>
    </row>
    <row r="21" spans="2:14" x14ac:dyDescent="0.4">
      <c r="B21" s="376">
        <v>9</v>
      </c>
      <c r="C21" s="169"/>
      <c r="D21" s="169"/>
      <c r="E21" s="117"/>
    </row>
    <row r="22" spans="2:14" x14ac:dyDescent="0.4">
      <c r="B22" s="375">
        <v>10</v>
      </c>
      <c r="C22" s="169"/>
      <c r="D22" s="169"/>
      <c r="E22" s="117"/>
    </row>
    <row r="23" spans="2:14" x14ac:dyDescent="0.4">
      <c r="B23" s="376">
        <v>11</v>
      </c>
      <c r="C23" s="169"/>
      <c r="D23" s="169"/>
      <c r="E23" s="117"/>
    </row>
    <row r="24" spans="2:14" x14ac:dyDescent="0.4">
      <c r="B24" s="376">
        <v>12</v>
      </c>
      <c r="C24" s="169"/>
      <c r="D24" s="169"/>
      <c r="E24" s="117"/>
    </row>
    <row r="25" spans="2:14" x14ac:dyDescent="0.4">
      <c r="B25" s="375">
        <v>13</v>
      </c>
      <c r="C25" s="169"/>
      <c r="D25" s="169"/>
      <c r="E25" s="117"/>
    </row>
    <row r="26" spans="2:14" x14ac:dyDescent="0.4">
      <c r="B26" s="376">
        <v>14</v>
      </c>
      <c r="C26" s="169"/>
      <c r="D26" s="169"/>
      <c r="E26" s="117"/>
    </row>
    <row r="27" spans="2:14" x14ac:dyDescent="0.4">
      <c r="B27" s="376">
        <v>15</v>
      </c>
      <c r="C27" s="169"/>
      <c r="D27" s="169"/>
      <c r="E27" s="117"/>
    </row>
    <row r="28" spans="2:14" x14ac:dyDescent="0.4">
      <c r="B28" s="375">
        <v>16</v>
      </c>
      <c r="C28" s="169"/>
      <c r="D28" s="169"/>
      <c r="E28" s="117"/>
    </row>
    <row r="29" spans="2:14" x14ac:dyDescent="0.4">
      <c r="B29" s="376">
        <v>17</v>
      </c>
      <c r="C29" s="169"/>
      <c r="D29" s="169"/>
      <c r="E29" s="117"/>
    </row>
    <row r="30" spans="2:14" x14ac:dyDescent="0.4">
      <c r="B30" s="376">
        <v>18</v>
      </c>
      <c r="C30" s="169"/>
      <c r="D30" s="169"/>
      <c r="E30" s="117"/>
    </row>
    <row r="31" spans="2:14" x14ac:dyDescent="0.4">
      <c r="B31" s="375">
        <v>19</v>
      </c>
      <c r="C31" s="169"/>
      <c r="D31" s="169"/>
      <c r="E31" s="117"/>
    </row>
    <row r="32" spans="2:14" x14ac:dyDescent="0.4">
      <c r="B32" s="376">
        <v>20</v>
      </c>
      <c r="C32" s="169"/>
      <c r="D32" s="169"/>
      <c r="E32" s="117"/>
    </row>
    <row r="33" spans="2:5" x14ac:dyDescent="0.4">
      <c r="B33" s="376">
        <v>21</v>
      </c>
      <c r="C33" s="169"/>
      <c r="D33" s="169"/>
      <c r="E33" s="117"/>
    </row>
    <row r="34" spans="2:5" x14ac:dyDescent="0.4">
      <c r="B34" s="375">
        <v>22</v>
      </c>
      <c r="C34" s="169"/>
      <c r="D34" s="169"/>
      <c r="E34" s="117"/>
    </row>
    <row r="35" spans="2:5" x14ac:dyDescent="0.4">
      <c r="B35" s="376">
        <v>23</v>
      </c>
      <c r="C35" s="169"/>
      <c r="D35" s="169"/>
      <c r="E35" s="117"/>
    </row>
    <row r="36" spans="2:5" x14ac:dyDescent="0.4">
      <c r="B36" s="376">
        <v>24</v>
      </c>
      <c r="C36" s="169"/>
      <c r="D36" s="169"/>
      <c r="E36" s="117"/>
    </row>
    <row r="37" spans="2:5" x14ac:dyDescent="0.4">
      <c r="B37" s="375">
        <v>25</v>
      </c>
      <c r="C37" s="169"/>
      <c r="D37" s="169"/>
      <c r="E37" s="117"/>
    </row>
    <row r="38" spans="2:5" x14ac:dyDescent="0.4">
      <c r="B38" s="376">
        <v>26</v>
      </c>
      <c r="C38" s="169"/>
      <c r="D38" s="169"/>
      <c r="E38" s="117"/>
    </row>
    <row r="39" spans="2:5" x14ac:dyDescent="0.4">
      <c r="B39" s="376">
        <v>27</v>
      </c>
      <c r="C39" s="169"/>
      <c r="D39" s="169"/>
      <c r="E39" s="117"/>
    </row>
    <row r="40" spans="2:5" x14ac:dyDescent="0.4">
      <c r="B40" s="375">
        <v>28</v>
      </c>
      <c r="C40" s="169"/>
      <c r="D40" s="169"/>
      <c r="E40" s="117"/>
    </row>
    <row r="41" spans="2:5" x14ac:dyDescent="0.4">
      <c r="B41" s="376">
        <v>29</v>
      </c>
      <c r="C41" s="169"/>
      <c r="D41" s="169"/>
      <c r="E41" s="117"/>
    </row>
    <row r="42" spans="2:5" x14ac:dyDescent="0.4">
      <c r="B42" s="376">
        <v>30</v>
      </c>
      <c r="C42" s="169"/>
      <c r="D42" s="169"/>
      <c r="E42" s="117"/>
    </row>
    <row r="43" spans="2:5" x14ac:dyDescent="0.4">
      <c r="B43" s="375">
        <v>31</v>
      </c>
      <c r="C43" s="169"/>
      <c r="D43" s="169"/>
      <c r="E43" s="117"/>
    </row>
    <row r="44" spans="2:5" x14ac:dyDescent="0.4">
      <c r="B44" s="376">
        <v>32</v>
      </c>
      <c r="C44" s="169"/>
      <c r="D44" s="169"/>
      <c r="E44" s="117"/>
    </row>
    <row r="45" spans="2:5" x14ac:dyDescent="0.4">
      <c r="B45" s="376">
        <v>33</v>
      </c>
      <c r="C45" s="169"/>
      <c r="D45" s="169"/>
      <c r="E45" s="117"/>
    </row>
    <row r="46" spans="2:5" x14ac:dyDescent="0.4">
      <c r="B46" s="375">
        <v>34</v>
      </c>
      <c r="C46" s="169"/>
      <c r="D46" s="169"/>
      <c r="E46" s="117"/>
    </row>
    <row r="47" spans="2:5" x14ac:dyDescent="0.4">
      <c r="B47" s="376">
        <v>35</v>
      </c>
      <c r="C47" s="169"/>
      <c r="D47" s="169"/>
      <c r="E47" s="117"/>
    </row>
    <row r="48" spans="2:5" x14ac:dyDescent="0.4">
      <c r="B48" s="376">
        <v>36</v>
      </c>
      <c r="C48" s="169"/>
      <c r="D48" s="169"/>
      <c r="E48" s="117"/>
    </row>
    <row r="49" spans="2:19" x14ac:dyDescent="0.4">
      <c r="B49" s="375">
        <v>37</v>
      </c>
      <c r="C49" s="169"/>
      <c r="D49" s="169"/>
      <c r="E49" s="117"/>
    </row>
    <row r="50" spans="2:19" x14ac:dyDescent="0.4">
      <c r="B50" s="376">
        <v>38</v>
      </c>
      <c r="C50" s="169"/>
      <c r="D50" s="169"/>
      <c r="E50" s="117"/>
    </row>
    <row r="51" spans="2:19" x14ac:dyDescent="0.4">
      <c r="B51" s="375">
        <v>39</v>
      </c>
      <c r="C51" s="169"/>
      <c r="D51" s="169"/>
      <c r="E51" s="117"/>
    </row>
    <row r="52" spans="2:19" x14ac:dyDescent="0.4">
      <c r="B52" s="376">
        <v>40</v>
      </c>
      <c r="C52" s="410"/>
      <c r="D52" s="410"/>
      <c r="E52" s="411"/>
    </row>
    <row r="53" spans="2:19" hidden="1" x14ac:dyDescent="0.4"/>
    <row r="54" spans="2:19" hidden="1" x14ac:dyDescent="0.4"/>
    <row r="55" spans="2:19" hidden="1" x14ac:dyDescent="0.4">
      <c r="S55" s="114"/>
    </row>
    <row r="56" spans="2:19" hidden="1" x14ac:dyDescent="0.4"/>
    <row r="57" spans="2:19" hidden="1" x14ac:dyDescent="0.4"/>
    <row r="58" spans="2:19" hidden="1" x14ac:dyDescent="0.4"/>
    <row r="59" spans="2:19" hidden="1" x14ac:dyDescent="0.4"/>
    <row r="60" spans="2:19" hidden="1" x14ac:dyDescent="0.4"/>
    <row r="61" spans="2:19" hidden="1" x14ac:dyDescent="0.4"/>
    <row r="62" spans="2:19" hidden="1" x14ac:dyDescent="0.4"/>
    <row r="63" spans="2:19" hidden="1" x14ac:dyDescent="0.4"/>
    <row r="64" spans="2:19" hidden="1" x14ac:dyDescent="0.4"/>
    <row r="65" spans="12:16" hidden="1" x14ac:dyDescent="0.4"/>
    <row r="66" spans="12:16" hidden="1" x14ac:dyDescent="0.4">
      <c r="L66" s="115"/>
    </row>
    <row r="67" spans="12:16" hidden="1" x14ac:dyDescent="0.4"/>
    <row r="68" spans="12:16" hidden="1" x14ac:dyDescent="0.4"/>
    <row r="69" spans="12:16" hidden="1" x14ac:dyDescent="0.4"/>
    <row r="70" spans="12:16" hidden="1" x14ac:dyDescent="0.4">
      <c r="M70" s="116"/>
    </row>
    <row r="71" spans="12:16" hidden="1" x14ac:dyDescent="0.4"/>
    <row r="72" spans="12:16" hidden="1" x14ac:dyDescent="0.4">
      <c r="N72" s="114"/>
    </row>
    <row r="73" spans="12:16" hidden="1" x14ac:dyDescent="0.4">
      <c r="P73" s="114"/>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1"/>
  <sheetViews>
    <sheetView workbookViewId="0">
      <selection activeCell="A7" sqref="A1:XFD1048576"/>
    </sheetView>
  </sheetViews>
  <sheetFormatPr defaultColWidth="0" defaultRowHeight="14.25" zeroHeight="1" x14ac:dyDescent="0.45"/>
  <cols>
    <col min="1" max="1" width="128" style="393" customWidth="1"/>
    <col min="2" max="16384" width="9.19921875" style="393" hidden="1"/>
  </cols>
  <sheetData>
    <row r="1" spans="1:1" ht="13.5" customHeight="1" x14ac:dyDescent="0.45">
      <c r="A1" s="383" t="s">
        <v>773</v>
      </c>
    </row>
    <row r="2" spans="1:1" ht="15.4" x14ac:dyDescent="0.45">
      <c r="A2" s="385" t="s">
        <v>313</v>
      </c>
    </row>
    <row r="3" spans="1:1" ht="15.4" x14ac:dyDescent="0.45">
      <c r="A3" s="385" t="s">
        <v>312</v>
      </c>
    </row>
    <row r="4" spans="1:1" ht="15.4" x14ac:dyDescent="0.45">
      <c r="A4" s="385" t="s">
        <v>692</v>
      </c>
    </row>
    <row r="5" spans="1:1" ht="15.4" x14ac:dyDescent="0.45">
      <c r="A5" s="385" t="s">
        <v>693</v>
      </c>
    </row>
    <row r="6" spans="1:1" ht="15.4" x14ac:dyDescent="0.45">
      <c r="A6" s="385" t="s">
        <v>694</v>
      </c>
    </row>
    <row r="7" spans="1:1" ht="15.4" hidden="1" x14ac:dyDescent="0.45">
      <c r="A7" s="385"/>
    </row>
    <row r="8" spans="1:1" ht="15.4" hidden="1" x14ac:dyDescent="0.45">
      <c r="A8" s="385"/>
    </row>
    <row r="9" spans="1:1" ht="15.4" hidden="1" x14ac:dyDescent="0.45">
      <c r="A9" s="385"/>
    </row>
    <row r="10" spans="1:1" ht="15.4" hidden="1" x14ac:dyDescent="0.45">
      <c r="A10" s="386"/>
    </row>
    <row r="11" spans="1:1" hidden="1" x14ac:dyDescent="0.45"/>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9921875" defaultRowHeight="15" x14ac:dyDescent="0.4"/>
  <cols>
    <col min="1" max="1" width="14.796875" style="130" bestFit="1" customWidth="1"/>
    <col min="2" max="3" width="22.19921875" style="130" bestFit="1" customWidth="1"/>
    <col min="4" max="4" width="20.19921875" style="130" bestFit="1" customWidth="1"/>
    <col min="5" max="5" width="18.796875" style="130" bestFit="1" customWidth="1"/>
    <col min="6" max="6" width="3.796875" style="130" customWidth="1"/>
    <col min="7" max="7" width="34.73046875" style="130" customWidth="1"/>
    <col min="8" max="8" width="17.73046875" style="130" customWidth="1"/>
    <col min="9" max="9" width="12" style="130" customWidth="1"/>
    <col min="10" max="16384" width="9.19921875" style="130"/>
  </cols>
  <sheetData>
    <row r="1" spans="1:9" x14ac:dyDescent="0.4">
      <c r="A1" s="10" t="s">
        <v>257</v>
      </c>
    </row>
    <row r="2" spans="1:9" x14ac:dyDescent="0.4">
      <c r="A2" s="10" t="s">
        <v>255</v>
      </c>
    </row>
    <row r="3" spans="1:9" x14ac:dyDescent="0.4">
      <c r="A3" s="10"/>
      <c r="C3" s="155" t="s">
        <v>258</v>
      </c>
      <c r="D3" s="155" t="s">
        <v>259</v>
      </c>
      <c r="E3" s="155" t="s">
        <v>260</v>
      </c>
      <c r="F3" s="155"/>
      <c r="G3" s="158" t="s">
        <v>261</v>
      </c>
      <c r="H3" s="159" t="str">
        <f>'1. Information'!D11</f>
        <v>Alameda</v>
      </c>
    </row>
    <row r="4" spans="1:9" x14ac:dyDescent="0.4">
      <c r="A4" s="156" t="s">
        <v>9</v>
      </c>
      <c r="B4" s="156" t="s">
        <v>21</v>
      </c>
      <c r="C4" s="156" t="s">
        <v>28</v>
      </c>
      <c r="D4" s="156" t="s">
        <v>29</v>
      </c>
      <c r="E4" s="156" t="s">
        <v>30</v>
      </c>
      <c r="F4" s="156"/>
      <c r="H4" s="156"/>
    </row>
    <row r="5" spans="1:9" x14ac:dyDescent="0.4">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4">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4">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4">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4">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4">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4">
      <c r="A11" s="130" t="s">
        <v>41</v>
      </c>
      <c r="B11" s="157">
        <v>2568596.2199999997</v>
      </c>
      <c r="C11" s="157">
        <f t="shared" si="0"/>
        <v>1952133.1271999998</v>
      </c>
      <c r="D11" s="157">
        <f t="shared" si="1"/>
        <v>488033.28179999994</v>
      </c>
      <c r="E11" s="157">
        <f t="shared" si="2"/>
        <v>128429.81099999999</v>
      </c>
      <c r="F11" s="157"/>
    </row>
    <row r="12" spans="1:9" x14ac:dyDescent="0.4">
      <c r="A12" s="130" t="s">
        <v>42</v>
      </c>
      <c r="B12" s="157">
        <v>45360350.140000008</v>
      </c>
      <c r="C12" s="157">
        <f t="shared" si="0"/>
        <v>34473866.106400006</v>
      </c>
      <c r="D12" s="157">
        <f t="shared" si="1"/>
        <v>8618466.5266000014</v>
      </c>
      <c r="E12" s="157">
        <f t="shared" si="2"/>
        <v>2268017.5070000007</v>
      </c>
      <c r="F12" s="157"/>
    </row>
    <row r="13" spans="1:9" x14ac:dyDescent="0.4">
      <c r="A13" s="130" t="s">
        <v>43</v>
      </c>
      <c r="B13" s="157">
        <v>2728833.71</v>
      </c>
      <c r="C13" s="157">
        <f t="shared" si="0"/>
        <v>2073913.6196000001</v>
      </c>
      <c r="D13" s="157">
        <f t="shared" si="1"/>
        <v>518478.40490000002</v>
      </c>
      <c r="E13" s="157">
        <f t="shared" si="2"/>
        <v>136441.68549999999</v>
      </c>
      <c r="F13" s="157"/>
    </row>
    <row r="14" spans="1:9" x14ac:dyDescent="0.4">
      <c r="A14" s="130" t="s">
        <v>44</v>
      </c>
      <c r="B14" s="157">
        <v>7928641.3099999987</v>
      </c>
      <c r="C14" s="157">
        <f t="shared" si="0"/>
        <v>6025767.3955999995</v>
      </c>
      <c r="D14" s="157">
        <f t="shared" si="1"/>
        <v>1506441.8488999999</v>
      </c>
      <c r="E14" s="157">
        <f t="shared" si="2"/>
        <v>396432.06549999997</v>
      </c>
      <c r="F14" s="157"/>
    </row>
    <row r="15" spans="1:9" x14ac:dyDescent="0.4">
      <c r="A15" s="130" t="s">
        <v>45</v>
      </c>
      <c r="B15" s="157">
        <v>49459289.239999995</v>
      </c>
      <c r="C15" s="157">
        <f t="shared" si="0"/>
        <v>37589059.822399996</v>
      </c>
      <c r="D15" s="157">
        <f t="shared" si="1"/>
        <v>9397264.9555999991</v>
      </c>
      <c r="E15" s="157">
        <f t="shared" si="2"/>
        <v>2472964.4619999998</v>
      </c>
      <c r="F15" s="157"/>
    </row>
    <row r="16" spans="1:9" x14ac:dyDescent="0.4">
      <c r="A16" s="130" t="s">
        <v>46</v>
      </c>
      <c r="B16" s="157">
        <v>2777161.3</v>
      </c>
      <c r="C16" s="157">
        <f t="shared" si="0"/>
        <v>2110642.588</v>
      </c>
      <c r="D16" s="157">
        <f t="shared" si="1"/>
        <v>527660.647</v>
      </c>
      <c r="E16" s="157">
        <f t="shared" si="2"/>
        <v>138858.065</v>
      </c>
      <c r="F16" s="157"/>
    </row>
    <row r="17" spans="1:6" x14ac:dyDescent="0.4">
      <c r="A17" s="130" t="s">
        <v>47</v>
      </c>
      <c r="B17" s="157">
        <v>7058805.6600000011</v>
      </c>
      <c r="C17" s="157">
        <f t="shared" si="0"/>
        <v>5364692.3016000008</v>
      </c>
      <c r="D17" s="157">
        <f t="shared" si="1"/>
        <v>1341173.0754000002</v>
      </c>
      <c r="E17" s="157">
        <f t="shared" si="2"/>
        <v>352940.28300000005</v>
      </c>
      <c r="F17" s="157"/>
    </row>
    <row r="18" spans="1:6" x14ac:dyDescent="0.4">
      <c r="A18" s="130" t="s">
        <v>48</v>
      </c>
      <c r="B18" s="157">
        <v>9759832.0800000001</v>
      </c>
      <c r="C18" s="157">
        <f t="shared" si="0"/>
        <v>7417472.3808000004</v>
      </c>
      <c r="D18" s="157">
        <f t="shared" si="1"/>
        <v>1854368.0952000001</v>
      </c>
      <c r="E18" s="157">
        <f t="shared" si="2"/>
        <v>487991.60400000005</v>
      </c>
      <c r="F18" s="157"/>
    </row>
    <row r="19" spans="1:6" x14ac:dyDescent="0.4">
      <c r="A19" s="130" t="s">
        <v>49</v>
      </c>
      <c r="B19" s="157">
        <v>1843374.33</v>
      </c>
      <c r="C19" s="157">
        <f t="shared" si="0"/>
        <v>1400964.4908</v>
      </c>
      <c r="D19" s="157">
        <f t="shared" si="1"/>
        <v>350241.12270000001</v>
      </c>
      <c r="E19" s="157">
        <f t="shared" si="2"/>
        <v>92168.71650000001</v>
      </c>
      <c r="F19" s="157"/>
    </row>
    <row r="20" spans="1:6" x14ac:dyDescent="0.4">
      <c r="A20" s="130" t="s">
        <v>50</v>
      </c>
      <c r="B20" s="157">
        <v>42775932.490000002</v>
      </c>
      <c r="C20" s="157">
        <f t="shared" si="0"/>
        <v>32509708.692400001</v>
      </c>
      <c r="D20" s="157">
        <f t="shared" si="1"/>
        <v>8127427.1731000002</v>
      </c>
      <c r="E20" s="157">
        <f t="shared" si="2"/>
        <v>2138796.6245000004</v>
      </c>
      <c r="F20" s="157"/>
    </row>
    <row r="21" spans="1:6" x14ac:dyDescent="0.4">
      <c r="A21" s="130" t="s">
        <v>51</v>
      </c>
      <c r="B21" s="157">
        <v>8142509.4199999999</v>
      </c>
      <c r="C21" s="157">
        <f t="shared" si="0"/>
        <v>6188307.1591999996</v>
      </c>
      <c r="D21" s="157">
        <f t="shared" si="1"/>
        <v>1547076.7897999999</v>
      </c>
      <c r="E21" s="157">
        <f t="shared" si="2"/>
        <v>407125.47100000002</v>
      </c>
      <c r="F21" s="157"/>
    </row>
    <row r="22" spans="1:6" x14ac:dyDescent="0.4">
      <c r="A22" s="130" t="s">
        <v>52</v>
      </c>
      <c r="B22" s="157">
        <v>3954947.83</v>
      </c>
      <c r="C22" s="157">
        <f t="shared" si="0"/>
        <v>3005760.3508000001</v>
      </c>
      <c r="D22" s="157">
        <f t="shared" si="1"/>
        <v>751440.08770000003</v>
      </c>
      <c r="E22" s="157">
        <f t="shared" si="2"/>
        <v>197747.39150000003</v>
      </c>
      <c r="F22" s="157"/>
    </row>
    <row r="23" spans="1:6" x14ac:dyDescent="0.4">
      <c r="A23" s="130" t="s">
        <v>53</v>
      </c>
      <c r="B23" s="157">
        <v>2718985.63</v>
      </c>
      <c r="C23" s="157">
        <f t="shared" si="0"/>
        <v>2066429.0788</v>
      </c>
      <c r="D23" s="157">
        <f t="shared" si="1"/>
        <v>516607.2697</v>
      </c>
      <c r="E23" s="157">
        <f t="shared" si="2"/>
        <v>135949.28150000001</v>
      </c>
      <c r="F23" s="157"/>
    </row>
    <row r="24" spans="1:6" x14ac:dyDescent="0.4">
      <c r="A24" s="130" t="s">
        <v>54</v>
      </c>
      <c r="B24" s="157">
        <v>562799427.95000005</v>
      </c>
      <c r="C24" s="157">
        <f t="shared" si="0"/>
        <v>427727565.24200004</v>
      </c>
      <c r="D24" s="157">
        <f t="shared" si="1"/>
        <v>106931891.31050001</v>
      </c>
      <c r="E24" s="157">
        <f t="shared" si="2"/>
        <v>28139971.397500005</v>
      </c>
      <c r="F24" s="157"/>
    </row>
    <row r="25" spans="1:6" x14ac:dyDescent="0.4">
      <c r="A25" s="130" t="s">
        <v>55</v>
      </c>
      <c r="B25" s="157">
        <v>8618217.0300000012</v>
      </c>
      <c r="C25" s="157">
        <f t="shared" si="0"/>
        <v>6549844.9428000012</v>
      </c>
      <c r="D25" s="157">
        <f t="shared" si="1"/>
        <v>1637461.2357000003</v>
      </c>
      <c r="E25" s="157">
        <f t="shared" si="2"/>
        <v>430910.85150000011</v>
      </c>
      <c r="F25" s="157"/>
    </row>
    <row r="26" spans="1:6" x14ac:dyDescent="0.4">
      <c r="A26" s="130" t="s">
        <v>56</v>
      </c>
      <c r="B26" s="157">
        <v>11207287.699999999</v>
      </c>
      <c r="C26" s="157">
        <f t="shared" si="0"/>
        <v>8517538.6519999988</v>
      </c>
      <c r="D26" s="157">
        <f t="shared" si="1"/>
        <v>2129384.6629999997</v>
      </c>
      <c r="E26" s="157">
        <f t="shared" si="2"/>
        <v>560364.38500000001</v>
      </c>
      <c r="F26" s="157"/>
    </row>
    <row r="27" spans="1:6" x14ac:dyDescent="0.4">
      <c r="A27" s="130" t="s">
        <v>57</v>
      </c>
      <c r="B27" s="157">
        <v>1848530.92</v>
      </c>
      <c r="C27" s="157">
        <f t="shared" si="0"/>
        <v>1404883.4992</v>
      </c>
      <c r="D27" s="157">
        <f t="shared" si="1"/>
        <v>351220.87479999999</v>
      </c>
      <c r="E27" s="157">
        <f t="shared" si="2"/>
        <v>92426.546000000002</v>
      </c>
      <c r="F27" s="157"/>
    </row>
    <row r="28" spans="1:6" x14ac:dyDescent="0.4">
      <c r="A28" s="130" t="s">
        <v>58</v>
      </c>
      <c r="B28" s="157">
        <v>4823051.5200000005</v>
      </c>
      <c r="C28" s="157">
        <f t="shared" si="0"/>
        <v>3665519.1552000004</v>
      </c>
      <c r="D28" s="157">
        <f t="shared" si="1"/>
        <v>916379.7888000001</v>
      </c>
      <c r="E28" s="157">
        <f t="shared" si="2"/>
        <v>241152.57600000003</v>
      </c>
      <c r="F28" s="157"/>
    </row>
    <row r="29" spans="1:6" x14ac:dyDescent="0.4">
      <c r="A29" s="130" t="s">
        <v>59</v>
      </c>
      <c r="B29" s="157">
        <v>14640569.48</v>
      </c>
      <c r="C29" s="157">
        <f t="shared" si="0"/>
        <v>11126832.8048</v>
      </c>
      <c r="D29" s="157">
        <f t="shared" si="1"/>
        <v>2781708.2012</v>
      </c>
      <c r="E29" s="157">
        <f t="shared" si="2"/>
        <v>732028.47400000005</v>
      </c>
      <c r="F29" s="157"/>
    </row>
    <row r="30" spans="1:6" x14ac:dyDescent="0.4">
      <c r="A30" s="130" t="s">
        <v>60</v>
      </c>
      <c r="B30" s="157">
        <v>1685960.2599999998</v>
      </c>
      <c r="C30" s="157">
        <f t="shared" si="0"/>
        <v>1281329.7975999999</v>
      </c>
      <c r="D30" s="157">
        <f t="shared" si="1"/>
        <v>320332.44939999998</v>
      </c>
      <c r="E30" s="157">
        <f t="shared" si="2"/>
        <v>84298.012999999992</v>
      </c>
      <c r="F30" s="157"/>
    </row>
    <row r="31" spans="1:6" x14ac:dyDescent="0.4">
      <c r="A31" s="130" t="s">
        <v>61</v>
      </c>
      <c r="B31" s="157">
        <v>1795078.7</v>
      </c>
      <c r="C31" s="157">
        <f t="shared" si="0"/>
        <v>1364259.8119999999</v>
      </c>
      <c r="D31" s="157">
        <f t="shared" si="1"/>
        <v>341064.95299999998</v>
      </c>
      <c r="E31" s="157">
        <f t="shared" si="2"/>
        <v>89753.934999999998</v>
      </c>
      <c r="F31" s="157"/>
    </row>
    <row r="32" spans="1:6" x14ac:dyDescent="0.4">
      <c r="A32" s="130" t="s">
        <v>62</v>
      </c>
      <c r="B32" s="157">
        <v>23244033.949999992</v>
      </c>
      <c r="C32" s="157">
        <f t="shared" si="0"/>
        <v>17665465.801999994</v>
      </c>
      <c r="D32" s="157">
        <f t="shared" si="1"/>
        <v>4416366.4504999984</v>
      </c>
      <c r="E32" s="157">
        <f t="shared" si="2"/>
        <v>1162201.6974999995</v>
      </c>
      <c r="F32" s="157"/>
    </row>
    <row r="33" spans="1:6" x14ac:dyDescent="0.4">
      <c r="A33" s="130" t="s">
        <v>63</v>
      </c>
      <c r="B33" s="157">
        <v>6536717.3899999997</v>
      </c>
      <c r="C33" s="157">
        <f t="shared" si="0"/>
        <v>4967905.2164000003</v>
      </c>
      <c r="D33" s="157">
        <f t="shared" si="1"/>
        <v>1241976.3041000001</v>
      </c>
      <c r="E33" s="157">
        <f t="shared" si="2"/>
        <v>326835.86950000003</v>
      </c>
      <c r="F33" s="157"/>
    </row>
    <row r="34" spans="1:6" x14ac:dyDescent="0.4">
      <c r="A34" s="130" t="s">
        <v>64</v>
      </c>
      <c r="B34" s="157">
        <v>5205259.92</v>
      </c>
      <c r="C34" s="157">
        <f t="shared" si="0"/>
        <v>3955997.5392</v>
      </c>
      <c r="D34" s="157">
        <f t="shared" si="1"/>
        <v>988999.3848</v>
      </c>
      <c r="E34" s="157">
        <f t="shared" si="2"/>
        <v>260262.99600000001</v>
      </c>
      <c r="F34" s="157"/>
    </row>
    <row r="35" spans="1:6" x14ac:dyDescent="0.4">
      <c r="A35" s="130" t="s">
        <v>65</v>
      </c>
      <c r="B35" s="157">
        <v>161768522.68000001</v>
      </c>
      <c r="C35" s="157">
        <f t="shared" si="0"/>
        <v>122944077.2368</v>
      </c>
      <c r="D35" s="157">
        <f t="shared" si="1"/>
        <v>30736019.3092</v>
      </c>
      <c r="E35" s="157">
        <f t="shared" si="2"/>
        <v>8088426.1340000005</v>
      </c>
      <c r="F35" s="157"/>
    </row>
    <row r="36" spans="1:6" x14ac:dyDescent="0.4">
      <c r="A36" s="130" t="s">
        <v>66</v>
      </c>
      <c r="B36" s="157">
        <v>13984445.129999997</v>
      </c>
      <c r="C36" s="157">
        <f t="shared" si="0"/>
        <v>10628178.298799997</v>
      </c>
      <c r="D36" s="157">
        <f t="shared" si="1"/>
        <v>2657044.5746999993</v>
      </c>
      <c r="E36" s="157">
        <f t="shared" si="2"/>
        <v>699222.2564999999</v>
      </c>
      <c r="F36" s="157"/>
    </row>
    <row r="37" spans="1:6" x14ac:dyDescent="0.4">
      <c r="A37" s="130" t="s">
        <v>67</v>
      </c>
      <c r="B37" s="157">
        <v>2467653.1999999997</v>
      </c>
      <c r="C37" s="157">
        <f t="shared" si="0"/>
        <v>1875416.4319999998</v>
      </c>
      <c r="D37" s="157">
        <f t="shared" si="1"/>
        <v>468854.10799999995</v>
      </c>
      <c r="E37" s="157">
        <f t="shared" si="2"/>
        <v>123382.65999999999</v>
      </c>
      <c r="F37" s="157"/>
    </row>
    <row r="38" spans="1:6" x14ac:dyDescent="0.4">
      <c r="A38" s="130" t="s">
        <v>68</v>
      </c>
      <c r="B38" s="157">
        <v>107758676.78999998</v>
      </c>
      <c r="C38" s="157">
        <f t="shared" si="0"/>
        <v>81896594.360399976</v>
      </c>
      <c r="D38" s="157">
        <f t="shared" si="1"/>
        <v>20474148.590099994</v>
      </c>
      <c r="E38" s="157">
        <f t="shared" si="2"/>
        <v>5387933.8394999988</v>
      </c>
      <c r="F38" s="157"/>
    </row>
    <row r="39" spans="1:6" x14ac:dyDescent="0.4">
      <c r="A39" s="130" t="s">
        <v>69</v>
      </c>
      <c r="B39" s="157">
        <v>64816236.610000007</v>
      </c>
      <c r="C39" s="157">
        <f t="shared" si="0"/>
        <v>49260339.823600009</v>
      </c>
      <c r="D39" s="157">
        <f t="shared" si="1"/>
        <v>12315084.955900002</v>
      </c>
      <c r="E39" s="157">
        <f t="shared" si="2"/>
        <v>3240811.8305000006</v>
      </c>
      <c r="F39" s="157"/>
    </row>
    <row r="40" spans="1:6" x14ac:dyDescent="0.4">
      <c r="A40" s="130" t="s">
        <v>70</v>
      </c>
      <c r="B40" s="157">
        <v>3734424.29</v>
      </c>
      <c r="C40" s="157">
        <f t="shared" si="0"/>
        <v>2838162.4604000002</v>
      </c>
      <c r="D40" s="157">
        <f t="shared" si="1"/>
        <v>709540.61510000005</v>
      </c>
      <c r="E40" s="157">
        <f t="shared" si="2"/>
        <v>186721.2145</v>
      </c>
      <c r="F40" s="157"/>
    </row>
    <row r="41" spans="1:6" x14ac:dyDescent="0.4">
      <c r="A41" s="130" t="s">
        <v>71</v>
      </c>
      <c r="B41" s="157">
        <v>105985451.15000001</v>
      </c>
      <c r="C41" s="157">
        <f t="shared" si="0"/>
        <v>80548942.874000013</v>
      </c>
      <c r="D41" s="157">
        <f t="shared" si="1"/>
        <v>20137235.718500003</v>
      </c>
      <c r="E41" s="157">
        <f t="shared" si="2"/>
        <v>5299272.557500001</v>
      </c>
      <c r="F41" s="157"/>
    </row>
    <row r="42" spans="1:6" x14ac:dyDescent="0.4">
      <c r="A42" s="130" t="s">
        <v>72</v>
      </c>
      <c r="B42" s="157">
        <v>162263869.34999999</v>
      </c>
      <c r="C42" s="157">
        <f t="shared" si="0"/>
        <v>123320540.706</v>
      </c>
      <c r="D42" s="157">
        <f t="shared" si="1"/>
        <v>30830135.1765</v>
      </c>
      <c r="E42" s="157">
        <f t="shared" si="2"/>
        <v>8113193.4675000003</v>
      </c>
      <c r="F42" s="157"/>
    </row>
    <row r="43" spans="1:6" x14ac:dyDescent="0.4">
      <c r="A43" s="130" t="s">
        <v>73</v>
      </c>
      <c r="B43" s="157">
        <v>36784240.540000007</v>
      </c>
      <c r="C43" s="157">
        <f t="shared" si="0"/>
        <v>27956022.810400005</v>
      </c>
      <c r="D43" s="157">
        <f t="shared" si="1"/>
        <v>6989005.7026000014</v>
      </c>
      <c r="E43" s="157">
        <f t="shared" si="2"/>
        <v>1839212.0270000005</v>
      </c>
      <c r="F43" s="157"/>
    </row>
    <row r="44" spans="1:6" x14ac:dyDescent="0.4">
      <c r="A44" s="130" t="s">
        <v>74</v>
      </c>
      <c r="B44" s="157">
        <v>34063364.469999999</v>
      </c>
      <c r="C44" s="157">
        <f t="shared" si="0"/>
        <v>25888156.997200001</v>
      </c>
      <c r="D44" s="157">
        <f t="shared" si="1"/>
        <v>6472039.2493000003</v>
      </c>
      <c r="E44" s="157">
        <f t="shared" si="2"/>
        <v>1703168.2235000001</v>
      </c>
      <c r="F44" s="157"/>
    </row>
    <row r="45" spans="1:6" x14ac:dyDescent="0.4">
      <c r="A45" s="130" t="s">
        <v>75</v>
      </c>
      <c r="B45" s="157">
        <v>13341171.349999998</v>
      </c>
      <c r="C45" s="157">
        <f t="shared" si="0"/>
        <v>10139290.225999998</v>
      </c>
      <c r="D45" s="157">
        <f t="shared" si="1"/>
        <v>2534822.5564999995</v>
      </c>
      <c r="E45" s="157">
        <f t="shared" si="2"/>
        <v>667058.56749999989</v>
      </c>
      <c r="F45" s="157"/>
    </row>
    <row r="46" spans="1:6" x14ac:dyDescent="0.4">
      <c r="A46" s="130" t="s">
        <v>76</v>
      </c>
      <c r="B46" s="157">
        <v>32446715.590000004</v>
      </c>
      <c r="C46" s="157">
        <f t="shared" si="0"/>
        <v>24659503.848400004</v>
      </c>
      <c r="D46" s="157">
        <f t="shared" si="1"/>
        <v>6164875.9621000011</v>
      </c>
      <c r="E46" s="157">
        <f t="shared" si="2"/>
        <v>1622335.7795000002</v>
      </c>
      <c r="F46" s="157"/>
    </row>
    <row r="47" spans="1:6" x14ac:dyDescent="0.4">
      <c r="A47" s="130" t="s">
        <v>77</v>
      </c>
      <c r="B47" s="157">
        <v>22984920.520000003</v>
      </c>
      <c r="C47" s="157">
        <f t="shared" si="0"/>
        <v>17468539.595200002</v>
      </c>
      <c r="D47" s="157">
        <f t="shared" si="1"/>
        <v>4367134.8988000005</v>
      </c>
      <c r="E47" s="157">
        <f t="shared" si="2"/>
        <v>1149246.0260000003</v>
      </c>
      <c r="F47" s="157"/>
    </row>
    <row r="48" spans="1:6" x14ac:dyDescent="0.4">
      <c r="A48" s="130" t="s">
        <v>78</v>
      </c>
      <c r="B48" s="157">
        <v>89754925.079999998</v>
      </c>
      <c r="C48" s="157">
        <f t="shared" si="0"/>
        <v>68213743.060800001</v>
      </c>
      <c r="D48" s="157">
        <f t="shared" si="1"/>
        <v>17053435.7652</v>
      </c>
      <c r="E48" s="157">
        <f t="shared" si="2"/>
        <v>4487746.2539999997</v>
      </c>
      <c r="F48" s="157"/>
    </row>
    <row r="49" spans="1:6" x14ac:dyDescent="0.4">
      <c r="A49" s="130" t="s">
        <v>79</v>
      </c>
      <c r="B49" s="157">
        <v>14340650.48</v>
      </c>
      <c r="C49" s="157">
        <f t="shared" si="0"/>
        <v>10898894.364800001</v>
      </c>
      <c r="D49" s="157">
        <f t="shared" si="1"/>
        <v>2724723.5912000001</v>
      </c>
      <c r="E49" s="157">
        <f t="shared" si="2"/>
        <v>717032.52400000009</v>
      </c>
      <c r="F49" s="157"/>
    </row>
    <row r="50" spans="1:6" x14ac:dyDescent="0.4">
      <c r="A50" s="130" t="s">
        <v>80</v>
      </c>
      <c r="B50" s="157">
        <v>9451466.3299999982</v>
      </c>
      <c r="C50" s="157">
        <f t="shared" si="0"/>
        <v>7183114.4107999988</v>
      </c>
      <c r="D50" s="157">
        <f t="shared" si="1"/>
        <v>1795778.6026999997</v>
      </c>
      <c r="E50" s="157">
        <f t="shared" si="2"/>
        <v>472573.31649999996</v>
      </c>
      <c r="F50" s="157"/>
    </row>
    <row r="51" spans="1:6" x14ac:dyDescent="0.4">
      <c r="A51" s="130" t="s">
        <v>81</v>
      </c>
      <c r="B51" s="157">
        <v>1543875.5100000002</v>
      </c>
      <c r="C51" s="157">
        <f t="shared" si="0"/>
        <v>1173345.3876000002</v>
      </c>
      <c r="D51" s="157">
        <f t="shared" si="1"/>
        <v>293336.34690000006</v>
      </c>
      <c r="E51" s="157">
        <f t="shared" si="2"/>
        <v>77193.775500000018</v>
      </c>
      <c r="F51" s="157"/>
    </row>
    <row r="52" spans="1:6" x14ac:dyDescent="0.4">
      <c r="A52" s="130" t="s">
        <v>82</v>
      </c>
      <c r="B52" s="157">
        <v>3180379.8300000005</v>
      </c>
      <c r="C52" s="157">
        <f t="shared" si="0"/>
        <v>2417088.6708000004</v>
      </c>
      <c r="D52" s="157">
        <f t="shared" si="1"/>
        <v>604272.16770000011</v>
      </c>
      <c r="E52" s="157">
        <f t="shared" si="2"/>
        <v>159018.99150000003</v>
      </c>
      <c r="F52" s="157"/>
    </row>
    <row r="53" spans="1:6" x14ac:dyDescent="0.4">
      <c r="A53" s="130" t="s">
        <v>83</v>
      </c>
      <c r="B53" s="157">
        <v>19695352.549999997</v>
      </c>
      <c r="C53" s="157">
        <f t="shared" si="0"/>
        <v>14968467.937999997</v>
      </c>
      <c r="D53" s="157">
        <f t="shared" si="1"/>
        <v>3742116.9844999993</v>
      </c>
      <c r="E53" s="157">
        <f t="shared" si="2"/>
        <v>984767.62749999994</v>
      </c>
      <c r="F53" s="157"/>
    </row>
    <row r="54" spans="1:6" x14ac:dyDescent="0.4">
      <c r="A54" s="130" t="s">
        <v>84</v>
      </c>
      <c r="B54" s="157">
        <v>22448346.500000004</v>
      </c>
      <c r="C54" s="157">
        <f t="shared" si="0"/>
        <v>17060743.340000004</v>
      </c>
      <c r="D54" s="157">
        <f t="shared" si="1"/>
        <v>4265185.8350000009</v>
      </c>
      <c r="E54" s="157">
        <f t="shared" si="2"/>
        <v>1122417.3250000002</v>
      </c>
      <c r="F54" s="157"/>
    </row>
    <row r="55" spans="1:6" x14ac:dyDescent="0.4">
      <c r="A55" s="130" t="s">
        <v>85</v>
      </c>
      <c r="B55" s="157">
        <v>25846252.59</v>
      </c>
      <c r="C55" s="157">
        <f t="shared" si="0"/>
        <v>19643151.968400002</v>
      </c>
      <c r="D55" s="157">
        <f t="shared" si="1"/>
        <v>4910787.9921000004</v>
      </c>
      <c r="E55" s="157">
        <f t="shared" si="2"/>
        <v>1292312.6295</v>
      </c>
      <c r="F55" s="157"/>
    </row>
    <row r="56" spans="1:6" x14ac:dyDescent="0.4">
      <c r="A56" s="130" t="s">
        <v>177</v>
      </c>
      <c r="B56" s="157">
        <v>8720457.4700000007</v>
      </c>
      <c r="C56" s="157">
        <f t="shared" si="0"/>
        <v>6627547.6772000007</v>
      </c>
      <c r="D56" s="157">
        <f t="shared" si="1"/>
        <v>1656886.9193000002</v>
      </c>
      <c r="E56" s="157">
        <f t="shared" si="2"/>
        <v>436022.87350000005</v>
      </c>
      <c r="F56" s="157"/>
    </row>
    <row r="57" spans="1:6" x14ac:dyDescent="0.4">
      <c r="A57" s="130" t="s">
        <v>86</v>
      </c>
      <c r="B57" s="157">
        <v>3817793.55</v>
      </c>
      <c r="C57" s="157">
        <f t="shared" si="0"/>
        <v>2901523.0979999998</v>
      </c>
      <c r="D57" s="157">
        <f t="shared" si="1"/>
        <v>725380.77449999994</v>
      </c>
      <c r="E57" s="157">
        <f t="shared" si="2"/>
        <v>190889.67749999999</v>
      </c>
      <c r="F57" s="157"/>
    </row>
    <row r="58" spans="1:6" x14ac:dyDescent="0.4">
      <c r="A58" s="130" t="s">
        <v>87</v>
      </c>
      <c r="B58" s="157">
        <v>11170390.67</v>
      </c>
      <c r="C58" s="157">
        <f t="shared" si="0"/>
        <v>8489496.9091999996</v>
      </c>
      <c r="D58" s="157">
        <f t="shared" si="1"/>
        <v>2122374.2272999999</v>
      </c>
      <c r="E58" s="157">
        <f t="shared" si="2"/>
        <v>558519.53350000002</v>
      </c>
      <c r="F58" s="157"/>
    </row>
    <row r="59" spans="1:6" x14ac:dyDescent="0.4">
      <c r="A59" s="130" t="s">
        <v>88</v>
      </c>
      <c r="B59" s="157">
        <v>1780320.58</v>
      </c>
      <c r="C59" s="157">
        <f t="shared" si="0"/>
        <v>1353043.6408000002</v>
      </c>
      <c r="D59" s="157">
        <f t="shared" si="1"/>
        <v>338260.91020000004</v>
      </c>
      <c r="E59" s="157">
        <f t="shared" si="2"/>
        <v>89016.02900000001</v>
      </c>
      <c r="F59" s="157"/>
    </row>
    <row r="60" spans="1:6" x14ac:dyDescent="0.4">
      <c r="A60" s="130" t="s">
        <v>89</v>
      </c>
      <c r="B60" s="157">
        <v>24328481.469999995</v>
      </c>
      <c r="C60" s="157">
        <f t="shared" si="0"/>
        <v>18489645.917199995</v>
      </c>
      <c r="D60" s="157">
        <f t="shared" si="1"/>
        <v>4622411.4792999988</v>
      </c>
      <c r="E60" s="157">
        <f t="shared" si="2"/>
        <v>1216424.0734999997</v>
      </c>
      <c r="F60" s="157"/>
    </row>
    <row r="61" spans="1:6" x14ac:dyDescent="0.4">
      <c r="A61" s="130" t="s">
        <v>90</v>
      </c>
      <c r="B61" s="157">
        <v>3531297.5500000003</v>
      </c>
      <c r="C61" s="157">
        <f t="shared" si="0"/>
        <v>2683786.1380000003</v>
      </c>
      <c r="D61" s="157">
        <f t="shared" si="1"/>
        <v>670946.53450000007</v>
      </c>
      <c r="E61" s="157">
        <f t="shared" si="2"/>
        <v>176564.87750000003</v>
      </c>
      <c r="F61" s="157"/>
    </row>
    <row r="62" spans="1:6" x14ac:dyDescent="0.4">
      <c r="A62" s="130" t="s">
        <v>91</v>
      </c>
      <c r="B62" s="157">
        <v>40893418.259999998</v>
      </c>
      <c r="C62" s="157">
        <f t="shared" si="0"/>
        <v>31078997.877599999</v>
      </c>
      <c r="D62" s="157">
        <f t="shared" si="1"/>
        <v>7769749.4693999998</v>
      </c>
      <c r="E62" s="157">
        <f t="shared" si="2"/>
        <v>2044670.9129999999</v>
      </c>
      <c r="F62" s="157"/>
    </row>
    <row r="63" spans="1:6" x14ac:dyDescent="0.4">
      <c r="A63" s="130" t="s">
        <v>92</v>
      </c>
      <c r="B63" s="157">
        <v>10880652.609999999</v>
      </c>
      <c r="C63" s="157">
        <f t="shared" si="0"/>
        <v>8269295.9835999999</v>
      </c>
      <c r="D63" s="157">
        <f t="shared" si="1"/>
        <v>2067323.9959</v>
      </c>
      <c r="E63" s="157">
        <f t="shared" si="2"/>
        <v>544032.63049999997</v>
      </c>
      <c r="F63" s="157"/>
    </row>
    <row r="64" spans="1:6" x14ac:dyDescent="0.4">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9921875" defaultRowHeight="15" x14ac:dyDescent="0.4"/>
  <cols>
    <col min="1" max="1" width="18.19921875" style="26" bestFit="1" customWidth="1"/>
    <col min="2" max="2" width="5.46484375" style="26" customWidth="1"/>
    <col min="3" max="3" width="18.796875" style="26" bestFit="1" customWidth="1"/>
    <col min="4" max="4" width="17.796875" style="26" customWidth="1"/>
    <col min="5" max="5" width="18" style="26" customWidth="1"/>
    <col min="6" max="6" width="36.796875" style="26" bestFit="1" customWidth="1"/>
    <col min="7" max="7" width="27.19921875" style="26" customWidth="1"/>
    <col min="8" max="8" width="31.53125" style="26" bestFit="1" customWidth="1"/>
    <col min="9" max="9" width="25.265625" style="26" customWidth="1"/>
    <col min="10" max="10" width="24.19921875" style="26" customWidth="1"/>
    <col min="11" max="11" width="26" style="26" bestFit="1" customWidth="1"/>
    <col min="12" max="12" width="24.265625" style="26" bestFit="1" customWidth="1"/>
    <col min="13" max="13" width="35.796875" style="26" customWidth="1"/>
    <col min="14" max="14" width="23.19921875" style="26" bestFit="1" customWidth="1"/>
    <col min="15" max="15" width="11.73046875" style="26" customWidth="1"/>
    <col min="16" max="16" width="9.19921875" style="26" customWidth="1"/>
    <col min="17" max="16384" width="9.19921875" style="26"/>
  </cols>
  <sheetData>
    <row r="1" spans="1:15" ht="30.4" thickBot="1" x14ac:dyDescent="0.45">
      <c r="A1" s="416" t="s">
        <v>148</v>
      </c>
      <c r="B1" s="417"/>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4">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4">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4">
      <c r="A4" s="47" t="s">
        <v>37</v>
      </c>
      <c r="B4" s="48">
        <v>3</v>
      </c>
      <c r="C4" s="48"/>
      <c r="D4" s="49"/>
      <c r="E4" s="49"/>
      <c r="F4" s="49" t="s">
        <v>127</v>
      </c>
      <c r="G4" s="49" t="s">
        <v>141</v>
      </c>
      <c r="H4" s="49" t="s">
        <v>100</v>
      </c>
      <c r="I4" s="49"/>
      <c r="J4" s="49" t="s">
        <v>30</v>
      </c>
      <c r="K4" s="49"/>
      <c r="L4" s="118" t="s">
        <v>229</v>
      </c>
      <c r="M4" s="49" t="s">
        <v>108</v>
      </c>
      <c r="N4" s="49" t="s">
        <v>160</v>
      </c>
      <c r="O4" s="50"/>
    </row>
    <row r="5" spans="1:15" x14ac:dyDescent="0.4">
      <c r="A5" s="47" t="s">
        <v>38</v>
      </c>
      <c r="B5" s="48">
        <v>65</v>
      </c>
      <c r="C5" s="48"/>
      <c r="D5" s="49"/>
      <c r="E5" s="49"/>
      <c r="F5" s="49" t="s">
        <v>128</v>
      </c>
      <c r="G5" s="49"/>
      <c r="H5" s="49" t="s">
        <v>101</v>
      </c>
      <c r="I5" s="49"/>
      <c r="J5" s="49" t="s">
        <v>31</v>
      </c>
      <c r="K5" s="49"/>
      <c r="L5" s="118" t="s">
        <v>228</v>
      </c>
      <c r="M5" s="49" t="s">
        <v>109</v>
      </c>
      <c r="N5" s="49"/>
      <c r="O5" s="50"/>
    </row>
    <row r="6" spans="1:15" x14ac:dyDescent="0.4">
      <c r="A6" s="47" t="s">
        <v>39</v>
      </c>
      <c r="B6" s="48">
        <v>4</v>
      </c>
      <c r="C6" s="48"/>
      <c r="D6" s="49"/>
      <c r="E6" s="49"/>
      <c r="F6" s="49" t="s">
        <v>129</v>
      </c>
      <c r="G6" s="49"/>
      <c r="H6" s="49" t="s">
        <v>102</v>
      </c>
      <c r="I6" s="49"/>
      <c r="J6" s="49" t="s">
        <v>32</v>
      </c>
      <c r="K6" s="49"/>
      <c r="L6" s="118" t="s">
        <v>227</v>
      </c>
      <c r="M6" s="49" t="s">
        <v>110</v>
      </c>
      <c r="N6" s="49"/>
      <c r="O6" s="50"/>
    </row>
    <row r="7" spans="1:15" x14ac:dyDescent="0.4">
      <c r="A7" s="47" t="s">
        <v>40</v>
      </c>
      <c r="B7" s="48">
        <v>5</v>
      </c>
      <c r="C7" s="48"/>
      <c r="D7" s="49"/>
      <c r="E7" s="49"/>
      <c r="F7" s="49" t="s">
        <v>118</v>
      </c>
      <c r="G7" s="49"/>
      <c r="H7" s="49"/>
      <c r="I7" s="49"/>
      <c r="J7" s="49" t="s">
        <v>33</v>
      </c>
      <c r="K7" s="49"/>
      <c r="L7" s="118" t="s">
        <v>226</v>
      </c>
      <c r="M7" s="49" t="s">
        <v>12</v>
      </c>
      <c r="N7" s="49"/>
      <c r="O7" s="50"/>
    </row>
    <row r="8" spans="1:15" x14ac:dyDescent="0.4">
      <c r="A8" s="47" t="s">
        <v>41</v>
      </c>
      <c r="B8" s="48">
        <v>6</v>
      </c>
      <c r="C8" s="48"/>
      <c r="D8" s="49"/>
      <c r="E8" s="49"/>
      <c r="F8" s="49" t="s">
        <v>130</v>
      </c>
      <c r="G8" s="49"/>
      <c r="H8" s="49"/>
      <c r="I8" s="49"/>
      <c r="J8" s="49" t="s">
        <v>111</v>
      </c>
      <c r="K8" s="49"/>
      <c r="L8" s="118" t="s">
        <v>225</v>
      </c>
      <c r="M8" s="49"/>
      <c r="N8" s="49"/>
      <c r="O8" s="50"/>
    </row>
    <row r="9" spans="1:15" x14ac:dyDescent="0.4">
      <c r="A9" s="47" t="s">
        <v>42</v>
      </c>
      <c r="B9" s="48">
        <v>7</v>
      </c>
      <c r="C9" s="48"/>
      <c r="D9" s="49"/>
      <c r="E9" s="49"/>
      <c r="F9" s="49" t="s">
        <v>194</v>
      </c>
      <c r="G9" s="49"/>
      <c r="H9" s="49"/>
      <c r="I9" s="49"/>
      <c r="J9" s="49" t="s">
        <v>34</v>
      </c>
      <c r="K9" s="49"/>
      <c r="L9" s="118" t="s">
        <v>224</v>
      </c>
      <c r="M9" s="49"/>
      <c r="N9" s="49"/>
      <c r="O9" s="50"/>
    </row>
    <row r="10" spans="1:15" x14ac:dyDescent="0.4">
      <c r="A10" s="47" t="s">
        <v>43</v>
      </c>
      <c r="B10" s="48">
        <v>8</v>
      </c>
      <c r="C10" s="48"/>
      <c r="D10" s="49"/>
      <c r="E10" s="49"/>
      <c r="F10" s="49"/>
      <c r="G10" s="49"/>
      <c r="H10" s="49"/>
      <c r="I10" s="49"/>
      <c r="J10" s="118" t="s">
        <v>166</v>
      </c>
      <c r="K10" s="49"/>
      <c r="L10" s="49"/>
      <c r="M10" s="49"/>
      <c r="N10" s="49"/>
      <c r="O10" s="50"/>
    </row>
    <row r="11" spans="1:15" x14ac:dyDescent="0.4">
      <c r="A11" s="47" t="s">
        <v>44</v>
      </c>
      <c r="B11" s="48">
        <v>9</v>
      </c>
      <c r="C11" s="48"/>
      <c r="D11" s="49"/>
      <c r="E11" s="49"/>
      <c r="F11" s="49"/>
      <c r="G11" s="49"/>
      <c r="H11" s="49"/>
      <c r="I11" s="49"/>
      <c r="K11" s="49"/>
      <c r="L11" s="49"/>
      <c r="M11" s="49"/>
      <c r="N11" s="49"/>
      <c r="O11" s="50"/>
    </row>
    <row r="12" spans="1:15" x14ac:dyDescent="0.4">
      <c r="A12" s="47" t="s">
        <v>45</v>
      </c>
      <c r="B12" s="48">
        <v>10</v>
      </c>
      <c r="C12" s="48"/>
      <c r="D12" s="49"/>
      <c r="E12" s="49"/>
      <c r="F12" s="49"/>
      <c r="G12" s="49"/>
      <c r="H12" s="49"/>
      <c r="I12" s="49"/>
      <c r="J12" s="49"/>
      <c r="K12" s="49"/>
      <c r="L12" s="49"/>
      <c r="M12" s="49"/>
      <c r="N12" s="49"/>
      <c r="O12" s="50"/>
    </row>
    <row r="13" spans="1:15" x14ac:dyDescent="0.4">
      <c r="A13" s="47" t="s">
        <v>46</v>
      </c>
      <c r="B13" s="48">
        <v>11</v>
      </c>
      <c r="C13" s="48"/>
      <c r="D13" s="49"/>
      <c r="E13" s="49"/>
      <c r="F13" s="49"/>
      <c r="G13" s="49"/>
      <c r="H13" s="49"/>
      <c r="I13" s="49"/>
      <c r="J13" s="49"/>
      <c r="K13" s="49"/>
      <c r="L13" s="49"/>
      <c r="M13" s="49"/>
      <c r="N13" s="49"/>
      <c r="O13" s="50"/>
    </row>
    <row r="14" spans="1:15" x14ac:dyDescent="0.4">
      <c r="A14" s="47" t="s">
        <v>47</v>
      </c>
      <c r="B14" s="48">
        <v>12</v>
      </c>
      <c r="C14" s="48"/>
      <c r="D14" s="49"/>
      <c r="E14" s="49"/>
      <c r="F14" s="49"/>
      <c r="G14" s="49"/>
      <c r="H14" s="49"/>
      <c r="I14" s="49"/>
      <c r="J14" s="49"/>
      <c r="K14" s="49"/>
      <c r="L14" s="49"/>
      <c r="M14" s="49"/>
      <c r="N14" s="49"/>
      <c r="O14" s="50"/>
    </row>
    <row r="15" spans="1:15" x14ac:dyDescent="0.4">
      <c r="A15" s="47" t="s">
        <v>48</v>
      </c>
      <c r="B15" s="48">
        <v>13</v>
      </c>
      <c r="C15" s="48"/>
      <c r="D15" s="49"/>
      <c r="E15" s="49"/>
      <c r="F15" s="49"/>
      <c r="G15" s="49"/>
      <c r="H15" s="49"/>
      <c r="I15" s="49"/>
      <c r="J15" s="49"/>
      <c r="K15" s="49"/>
      <c r="L15" s="49"/>
      <c r="M15" s="49"/>
      <c r="N15" s="49"/>
      <c r="O15" s="50"/>
    </row>
    <row r="16" spans="1:15" x14ac:dyDescent="0.4">
      <c r="A16" s="47" t="s">
        <v>49</v>
      </c>
      <c r="B16" s="48">
        <v>14</v>
      </c>
      <c r="C16" s="48"/>
      <c r="D16" s="49"/>
      <c r="E16" s="49"/>
      <c r="F16" s="103"/>
      <c r="G16" s="49"/>
      <c r="H16" s="49"/>
      <c r="I16" s="49"/>
      <c r="J16" s="49"/>
      <c r="K16" s="49"/>
      <c r="L16" s="49"/>
      <c r="M16" s="49"/>
      <c r="N16" s="49"/>
      <c r="O16" s="50"/>
    </row>
    <row r="17" spans="1:16" x14ac:dyDescent="0.4">
      <c r="A17" s="47" t="s">
        <v>50</v>
      </c>
      <c r="B17" s="48">
        <v>15</v>
      </c>
      <c r="C17" s="48"/>
      <c r="D17" s="49"/>
      <c r="E17" s="49"/>
      <c r="F17" s="49"/>
      <c r="G17" s="49"/>
      <c r="H17" s="49"/>
      <c r="I17" s="49"/>
      <c r="J17" s="49"/>
      <c r="K17" s="49"/>
      <c r="L17" s="49"/>
      <c r="M17" s="49"/>
      <c r="N17" s="49"/>
      <c r="O17" s="50"/>
    </row>
    <row r="18" spans="1:16" x14ac:dyDescent="0.4">
      <c r="A18" s="47" t="s">
        <v>51</v>
      </c>
      <c r="B18" s="48">
        <v>16</v>
      </c>
      <c r="C18" s="48"/>
      <c r="D18" s="49"/>
      <c r="E18" s="49"/>
      <c r="F18" s="49"/>
      <c r="G18" s="49"/>
      <c r="H18" s="49"/>
      <c r="I18" s="49"/>
      <c r="J18" s="49"/>
      <c r="K18" s="49"/>
      <c r="L18" s="49"/>
      <c r="M18" s="49"/>
      <c r="N18" s="49"/>
      <c r="O18" s="50"/>
    </row>
    <row r="19" spans="1:16" x14ac:dyDescent="0.4">
      <c r="A19" s="47" t="s">
        <v>52</v>
      </c>
      <c r="B19" s="48">
        <v>17</v>
      </c>
      <c r="C19" s="48"/>
      <c r="D19" s="49"/>
      <c r="E19" s="49"/>
      <c r="F19" s="49"/>
      <c r="G19" s="49"/>
      <c r="H19" s="138"/>
      <c r="I19" s="49"/>
      <c r="J19" s="49"/>
      <c r="K19" s="49"/>
      <c r="L19" s="49"/>
      <c r="M19" s="49"/>
      <c r="N19" s="49"/>
      <c r="O19" s="50"/>
    </row>
    <row r="20" spans="1:16" x14ac:dyDescent="0.4">
      <c r="A20" s="47" t="s">
        <v>53</v>
      </c>
      <c r="B20" s="48">
        <v>18</v>
      </c>
      <c r="C20" s="48"/>
      <c r="D20" s="49"/>
      <c r="E20" s="49"/>
      <c r="F20" s="49"/>
      <c r="G20" s="49"/>
      <c r="H20" s="49"/>
      <c r="I20" s="49"/>
      <c r="J20" s="49"/>
      <c r="K20" s="49"/>
      <c r="L20" s="49"/>
      <c r="M20" s="49"/>
      <c r="N20" s="49"/>
      <c r="O20" s="50"/>
    </row>
    <row r="21" spans="1:16" x14ac:dyDescent="0.4">
      <c r="A21" s="47" t="s">
        <v>54</v>
      </c>
      <c r="B21" s="48">
        <v>19</v>
      </c>
      <c r="C21" s="48"/>
      <c r="D21" s="49"/>
      <c r="E21" s="49"/>
      <c r="F21" s="105"/>
      <c r="G21" s="49"/>
      <c r="H21" s="49"/>
      <c r="I21" s="49"/>
      <c r="J21" s="49"/>
      <c r="K21" s="49"/>
      <c r="L21" s="49"/>
      <c r="M21" s="49"/>
      <c r="N21" s="49"/>
      <c r="O21" s="50"/>
    </row>
    <row r="22" spans="1:16" x14ac:dyDescent="0.4">
      <c r="A22" s="47" t="s">
        <v>55</v>
      </c>
      <c r="B22" s="48">
        <v>20</v>
      </c>
      <c r="C22" s="48"/>
      <c r="D22" s="49"/>
      <c r="E22" s="49"/>
      <c r="F22" s="49"/>
      <c r="G22" s="49"/>
      <c r="H22" s="49"/>
      <c r="I22" s="49"/>
      <c r="J22" s="49"/>
      <c r="K22" s="49"/>
      <c r="L22" s="49"/>
      <c r="M22" s="49"/>
      <c r="N22" s="49"/>
      <c r="O22" s="50"/>
    </row>
    <row r="23" spans="1:16" x14ac:dyDescent="0.4">
      <c r="A23" s="47" t="s">
        <v>56</v>
      </c>
      <c r="B23" s="48">
        <v>21</v>
      </c>
      <c r="C23" s="48"/>
      <c r="D23" s="49"/>
      <c r="E23" s="49"/>
      <c r="F23" s="49"/>
      <c r="G23" s="49"/>
      <c r="H23" s="49"/>
      <c r="I23" s="49"/>
      <c r="J23" s="49"/>
      <c r="K23" s="49"/>
      <c r="L23" s="49"/>
      <c r="M23" s="49"/>
      <c r="N23" s="49"/>
      <c r="O23" s="50"/>
      <c r="P23" s="106"/>
    </row>
    <row r="24" spans="1:16" x14ac:dyDescent="0.4">
      <c r="A24" s="47" t="s">
        <v>57</v>
      </c>
      <c r="B24" s="48">
        <v>22</v>
      </c>
      <c r="C24" s="48"/>
      <c r="D24" s="49"/>
      <c r="E24" s="49"/>
      <c r="F24" s="49"/>
      <c r="G24" s="49"/>
      <c r="H24" s="49"/>
      <c r="I24" s="49"/>
      <c r="J24" s="49"/>
      <c r="K24" s="49"/>
      <c r="L24" s="49"/>
      <c r="M24" s="49"/>
      <c r="N24" s="49"/>
      <c r="O24" s="50"/>
    </row>
    <row r="25" spans="1:16" x14ac:dyDescent="0.4">
      <c r="A25" s="47" t="s">
        <v>58</v>
      </c>
      <c r="B25" s="48">
        <v>23</v>
      </c>
      <c r="C25" s="48"/>
      <c r="D25" s="49"/>
      <c r="E25" s="49"/>
      <c r="F25" s="49"/>
      <c r="G25" s="103"/>
      <c r="H25" s="49"/>
      <c r="I25" s="49"/>
      <c r="J25" s="49"/>
      <c r="K25" s="49"/>
      <c r="L25" s="49"/>
      <c r="M25" s="49"/>
      <c r="N25" s="49"/>
      <c r="O25" s="50"/>
    </row>
    <row r="26" spans="1:16" x14ac:dyDescent="0.4">
      <c r="A26" s="47" t="s">
        <v>59</v>
      </c>
      <c r="B26" s="48">
        <v>24</v>
      </c>
      <c r="C26" s="48"/>
      <c r="D26" s="49"/>
      <c r="E26" s="49"/>
      <c r="F26" s="49"/>
      <c r="G26" s="49"/>
      <c r="H26" s="49"/>
      <c r="I26" s="49"/>
      <c r="J26" s="49"/>
      <c r="K26" s="49"/>
      <c r="L26" s="49"/>
      <c r="M26" s="49"/>
      <c r="N26" s="49"/>
      <c r="O26" s="50"/>
    </row>
    <row r="27" spans="1:16" x14ac:dyDescent="0.4">
      <c r="A27" s="47" t="s">
        <v>60</v>
      </c>
      <c r="B27" s="48">
        <v>25</v>
      </c>
      <c r="C27" s="48"/>
      <c r="D27" s="49"/>
      <c r="E27" s="49"/>
      <c r="F27" s="49"/>
      <c r="G27" s="49"/>
      <c r="H27" s="49"/>
      <c r="I27" s="49"/>
      <c r="J27" s="49"/>
      <c r="K27" s="49"/>
      <c r="L27" s="49"/>
      <c r="M27" s="49"/>
      <c r="N27" s="49"/>
      <c r="O27" s="50"/>
    </row>
    <row r="28" spans="1:16" x14ac:dyDescent="0.4">
      <c r="A28" s="47" t="s">
        <v>61</v>
      </c>
      <c r="B28" s="48">
        <v>26</v>
      </c>
      <c r="C28" s="48"/>
      <c r="D28" s="49"/>
      <c r="E28" s="49"/>
      <c r="F28" s="49"/>
      <c r="G28" s="49"/>
      <c r="H28" s="49"/>
      <c r="I28" s="49"/>
      <c r="J28" s="49"/>
      <c r="K28" s="49"/>
      <c r="L28" s="49"/>
      <c r="M28" s="49"/>
      <c r="N28" s="49"/>
      <c r="O28" s="50"/>
    </row>
    <row r="29" spans="1:16" x14ac:dyDescent="0.4">
      <c r="A29" s="47" t="s">
        <v>62</v>
      </c>
      <c r="B29" s="48">
        <v>27</v>
      </c>
      <c r="C29" s="48"/>
      <c r="D29" s="49"/>
      <c r="E29" s="49"/>
      <c r="F29" s="49"/>
      <c r="G29" s="49"/>
      <c r="H29" s="49"/>
      <c r="I29" s="49"/>
      <c r="J29" s="49"/>
      <c r="K29" s="49"/>
      <c r="L29" s="49"/>
      <c r="M29" s="49"/>
      <c r="N29" s="49"/>
      <c r="O29" s="50"/>
    </row>
    <row r="30" spans="1:16" x14ac:dyDescent="0.4">
      <c r="A30" s="47" t="s">
        <v>63</v>
      </c>
      <c r="B30" s="48">
        <v>28</v>
      </c>
      <c r="C30" s="48"/>
      <c r="D30" s="49"/>
      <c r="E30" s="49"/>
      <c r="F30" s="49"/>
      <c r="G30" s="49"/>
      <c r="H30" s="49"/>
      <c r="I30" s="49"/>
      <c r="J30" s="49"/>
      <c r="K30" s="49"/>
      <c r="L30" s="49"/>
      <c r="M30" s="49"/>
      <c r="N30" s="49"/>
      <c r="O30" s="50"/>
    </row>
    <row r="31" spans="1:16" x14ac:dyDescent="0.4">
      <c r="A31" s="47" t="s">
        <v>64</v>
      </c>
      <c r="B31" s="48">
        <v>29</v>
      </c>
      <c r="C31" s="48"/>
      <c r="D31" s="49"/>
      <c r="E31" s="49"/>
      <c r="F31" s="49"/>
      <c r="G31" s="49"/>
      <c r="H31" s="49"/>
      <c r="I31" s="49"/>
      <c r="J31" s="49"/>
      <c r="K31" s="49"/>
      <c r="L31" s="49"/>
      <c r="M31" s="49"/>
      <c r="N31" s="49"/>
      <c r="O31" s="50"/>
    </row>
    <row r="32" spans="1:16" x14ac:dyDescent="0.4">
      <c r="A32" s="47" t="s">
        <v>65</v>
      </c>
      <c r="B32" s="48">
        <v>30</v>
      </c>
      <c r="C32" s="48"/>
      <c r="D32" s="49"/>
      <c r="E32" s="49"/>
      <c r="F32" s="49"/>
      <c r="G32" s="49"/>
      <c r="H32" s="49"/>
      <c r="I32" s="49"/>
      <c r="J32" s="49"/>
      <c r="K32" s="49"/>
      <c r="L32" s="49"/>
      <c r="M32" s="49"/>
      <c r="N32" s="49"/>
      <c r="O32" s="50"/>
    </row>
    <row r="33" spans="1:15" x14ac:dyDescent="0.4">
      <c r="A33" s="47" t="s">
        <v>66</v>
      </c>
      <c r="B33" s="48">
        <v>31</v>
      </c>
      <c r="C33" s="48"/>
      <c r="D33" s="49"/>
      <c r="E33" s="49"/>
      <c r="F33" s="49"/>
      <c r="G33" s="49"/>
      <c r="H33" s="49"/>
      <c r="I33" s="49"/>
      <c r="J33" s="49"/>
      <c r="K33" s="49"/>
      <c r="L33" s="49"/>
      <c r="M33" s="49"/>
      <c r="N33" s="49"/>
      <c r="O33" s="50"/>
    </row>
    <row r="34" spans="1:15" x14ac:dyDescent="0.4">
      <c r="A34" s="47" t="s">
        <v>67</v>
      </c>
      <c r="B34" s="48">
        <v>32</v>
      </c>
      <c r="C34" s="48"/>
      <c r="D34" s="49"/>
      <c r="E34" s="49"/>
      <c r="F34" s="49"/>
      <c r="G34" s="49"/>
      <c r="H34" s="49"/>
      <c r="I34" s="49"/>
      <c r="J34" s="49"/>
      <c r="K34" s="49"/>
      <c r="L34" s="49"/>
      <c r="M34" s="49"/>
      <c r="N34" s="49"/>
      <c r="O34" s="50"/>
    </row>
    <row r="35" spans="1:15" x14ac:dyDescent="0.4">
      <c r="A35" s="47" t="s">
        <v>68</v>
      </c>
      <c r="B35" s="48">
        <v>33</v>
      </c>
      <c r="C35" s="48"/>
      <c r="D35" s="49"/>
      <c r="E35" s="49"/>
      <c r="F35" s="49"/>
      <c r="G35" s="49"/>
      <c r="H35" s="49"/>
      <c r="I35" s="49"/>
      <c r="J35" s="49"/>
      <c r="K35" s="49"/>
      <c r="L35" s="49"/>
      <c r="M35" s="49"/>
      <c r="N35" s="49"/>
      <c r="O35" s="50"/>
    </row>
    <row r="36" spans="1:15" x14ac:dyDescent="0.4">
      <c r="A36" s="47" t="s">
        <v>69</v>
      </c>
      <c r="B36" s="48">
        <v>34</v>
      </c>
      <c r="C36" s="48"/>
      <c r="D36" s="49"/>
      <c r="E36" s="49"/>
      <c r="F36" s="49"/>
      <c r="G36" s="49"/>
      <c r="H36" s="49"/>
      <c r="I36" s="49"/>
      <c r="J36" s="49"/>
      <c r="K36" s="49"/>
      <c r="L36" s="49"/>
      <c r="M36" s="49"/>
      <c r="N36" s="49"/>
      <c r="O36" s="50"/>
    </row>
    <row r="37" spans="1:15" x14ac:dyDescent="0.4">
      <c r="A37" s="47" t="s">
        <v>70</v>
      </c>
      <c r="B37" s="48">
        <v>35</v>
      </c>
      <c r="C37" s="48"/>
      <c r="D37" s="49"/>
      <c r="E37" s="49"/>
      <c r="F37" s="49"/>
      <c r="G37" s="49"/>
      <c r="H37" s="49"/>
      <c r="I37" s="49"/>
      <c r="J37" s="49"/>
      <c r="K37" s="49"/>
      <c r="L37" s="49"/>
      <c r="M37" s="49"/>
      <c r="N37" s="49"/>
      <c r="O37" s="50"/>
    </row>
    <row r="38" spans="1:15" x14ac:dyDescent="0.4">
      <c r="A38" s="47" t="s">
        <v>71</v>
      </c>
      <c r="B38" s="48">
        <v>36</v>
      </c>
      <c r="C38" s="48"/>
      <c r="D38" s="49"/>
      <c r="E38" s="49"/>
      <c r="F38" s="49"/>
      <c r="G38" s="49"/>
      <c r="H38" s="49"/>
      <c r="I38" s="49"/>
      <c r="J38" s="49"/>
      <c r="K38" s="49"/>
      <c r="L38" s="49"/>
      <c r="M38" s="49"/>
      <c r="N38" s="49"/>
      <c r="O38" s="50"/>
    </row>
    <row r="39" spans="1:15" x14ac:dyDescent="0.4">
      <c r="A39" s="47" t="s">
        <v>72</v>
      </c>
      <c r="B39" s="48">
        <v>37</v>
      </c>
      <c r="C39" s="48"/>
      <c r="D39" s="49"/>
      <c r="E39" s="49"/>
      <c r="F39" s="49"/>
      <c r="G39" s="49"/>
      <c r="H39" s="49"/>
      <c r="I39" s="49"/>
      <c r="J39" s="49"/>
      <c r="K39" s="49"/>
      <c r="L39" s="49"/>
      <c r="M39" s="49"/>
      <c r="N39" s="49"/>
      <c r="O39" s="50"/>
    </row>
    <row r="40" spans="1:15" x14ac:dyDescent="0.4">
      <c r="A40" s="47" t="s">
        <v>73</v>
      </c>
      <c r="B40" s="48">
        <v>38</v>
      </c>
      <c r="C40" s="48"/>
      <c r="D40" s="49"/>
      <c r="E40" s="49"/>
      <c r="F40" s="49"/>
      <c r="G40" s="49"/>
      <c r="H40" s="49"/>
      <c r="I40" s="49"/>
      <c r="J40" s="49"/>
      <c r="K40" s="49"/>
      <c r="L40" s="49"/>
      <c r="M40" s="49"/>
      <c r="N40" s="49"/>
      <c r="O40" s="50"/>
    </row>
    <row r="41" spans="1:15" x14ac:dyDescent="0.4">
      <c r="A41" s="47" t="s">
        <v>74</v>
      </c>
      <c r="B41" s="48">
        <v>39</v>
      </c>
      <c r="C41" s="48"/>
      <c r="D41" s="49"/>
      <c r="E41" s="49"/>
      <c r="F41" s="49"/>
      <c r="G41" s="49"/>
      <c r="H41" s="49"/>
      <c r="I41" s="49"/>
      <c r="J41" s="49"/>
      <c r="K41" s="49"/>
      <c r="L41" s="49"/>
      <c r="M41" s="49"/>
      <c r="N41" s="49"/>
      <c r="O41" s="50"/>
    </row>
    <row r="42" spans="1:15" x14ac:dyDescent="0.4">
      <c r="A42" s="47" t="s">
        <v>75</v>
      </c>
      <c r="B42" s="48">
        <v>40</v>
      </c>
      <c r="C42" s="48"/>
      <c r="D42" s="49"/>
      <c r="E42" s="49"/>
      <c r="F42" s="49"/>
      <c r="G42" s="49"/>
      <c r="H42" s="49"/>
      <c r="I42" s="49"/>
      <c r="J42" s="49"/>
      <c r="K42" s="49"/>
      <c r="L42" s="49"/>
      <c r="M42" s="49"/>
      <c r="N42" s="49"/>
      <c r="O42" s="50"/>
    </row>
    <row r="43" spans="1:15" x14ac:dyDescent="0.4">
      <c r="A43" s="47" t="s">
        <v>76</v>
      </c>
      <c r="B43" s="48">
        <v>41</v>
      </c>
      <c r="C43" s="48"/>
      <c r="D43" s="49"/>
      <c r="E43" s="49"/>
      <c r="F43" s="49"/>
      <c r="G43" s="49"/>
      <c r="H43" s="49"/>
      <c r="I43" s="49"/>
      <c r="J43" s="49"/>
      <c r="K43" s="49"/>
      <c r="L43" s="49"/>
      <c r="M43" s="49"/>
      <c r="N43" s="49"/>
      <c r="O43" s="50"/>
    </row>
    <row r="44" spans="1:15" x14ac:dyDescent="0.4">
      <c r="A44" s="47" t="s">
        <v>77</v>
      </c>
      <c r="B44" s="48">
        <v>42</v>
      </c>
      <c r="C44" s="48"/>
      <c r="D44" s="49"/>
      <c r="E44" s="49"/>
      <c r="F44" s="49"/>
      <c r="G44" s="49"/>
      <c r="H44" s="49"/>
      <c r="I44" s="49"/>
      <c r="J44" s="49"/>
      <c r="K44" s="49"/>
      <c r="L44" s="49"/>
      <c r="M44" s="49"/>
      <c r="N44" s="49"/>
      <c r="O44" s="50"/>
    </row>
    <row r="45" spans="1:15" x14ac:dyDescent="0.4">
      <c r="A45" s="47" t="s">
        <v>78</v>
      </c>
      <c r="B45" s="48">
        <v>43</v>
      </c>
      <c r="C45" s="48"/>
      <c r="D45" s="49"/>
      <c r="E45" s="49"/>
      <c r="F45" s="49"/>
      <c r="G45" s="49"/>
      <c r="H45" s="49"/>
      <c r="I45" s="49"/>
      <c r="J45" s="49"/>
      <c r="K45" s="49"/>
      <c r="L45" s="49"/>
      <c r="M45" s="49"/>
      <c r="N45" s="49"/>
      <c r="O45" s="50"/>
    </row>
    <row r="46" spans="1:15" x14ac:dyDescent="0.4">
      <c r="A46" s="47" t="s">
        <v>79</v>
      </c>
      <c r="B46" s="48">
        <v>44</v>
      </c>
      <c r="C46" s="48"/>
      <c r="D46" s="49"/>
      <c r="E46" s="49"/>
      <c r="F46" s="49"/>
      <c r="G46" s="49"/>
      <c r="H46" s="49"/>
      <c r="I46" s="49"/>
      <c r="J46" s="49"/>
      <c r="K46" s="49"/>
      <c r="L46" s="49"/>
      <c r="M46" s="49"/>
      <c r="N46" s="49"/>
      <c r="O46" s="50"/>
    </row>
    <row r="47" spans="1:15" x14ac:dyDescent="0.4">
      <c r="A47" s="47" t="s">
        <v>80</v>
      </c>
      <c r="B47" s="48">
        <v>45</v>
      </c>
      <c r="C47" s="48"/>
      <c r="D47" s="49"/>
      <c r="E47" s="49"/>
      <c r="F47" s="49"/>
      <c r="G47" s="49"/>
      <c r="H47" s="49"/>
      <c r="I47" s="49"/>
      <c r="J47" s="49"/>
      <c r="K47" s="49"/>
      <c r="L47" s="49"/>
      <c r="M47" s="49"/>
      <c r="N47" s="49"/>
      <c r="O47" s="50"/>
    </row>
    <row r="48" spans="1:15" x14ac:dyDescent="0.4">
      <c r="A48" s="47" t="s">
        <v>81</v>
      </c>
      <c r="B48" s="48">
        <v>46</v>
      </c>
      <c r="C48" s="48"/>
      <c r="D48" s="49"/>
      <c r="E48" s="49"/>
      <c r="F48" s="49"/>
      <c r="G48" s="49"/>
      <c r="H48" s="49"/>
      <c r="I48" s="49"/>
      <c r="J48" s="49"/>
      <c r="K48" s="49"/>
      <c r="L48" s="49"/>
      <c r="M48" s="49"/>
      <c r="N48" s="49"/>
      <c r="O48" s="50"/>
    </row>
    <row r="49" spans="1:15" x14ac:dyDescent="0.4">
      <c r="A49" s="47" t="s">
        <v>82</v>
      </c>
      <c r="B49" s="48">
        <v>47</v>
      </c>
      <c r="C49" s="48"/>
      <c r="D49" s="49"/>
      <c r="E49" s="49"/>
      <c r="F49" s="49"/>
      <c r="G49" s="49"/>
      <c r="H49" s="49"/>
      <c r="I49" s="49"/>
      <c r="J49" s="49"/>
      <c r="K49" s="49"/>
      <c r="L49" s="49"/>
      <c r="M49" s="49"/>
      <c r="N49" s="49"/>
      <c r="O49" s="50"/>
    </row>
    <row r="50" spans="1:15" x14ac:dyDescent="0.4">
      <c r="A50" s="47" t="s">
        <v>83</v>
      </c>
      <c r="B50" s="48">
        <v>48</v>
      </c>
      <c r="C50" s="48"/>
      <c r="D50" s="49"/>
      <c r="E50" s="49"/>
      <c r="F50" s="49"/>
      <c r="G50" s="49"/>
      <c r="H50" s="49"/>
      <c r="I50" s="49"/>
      <c r="J50" s="49"/>
      <c r="K50" s="49"/>
      <c r="L50" s="49"/>
      <c r="M50" s="49"/>
      <c r="N50" s="49"/>
      <c r="O50" s="50"/>
    </row>
    <row r="51" spans="1:15" x14ac:dyDescent="0.4">
      <c r="A51" s="47" t="s">
        <v>84</v>
      </c>
      <c r="B51" s="48">
        <v>49</v>
      </c>
      <c r="C51" s="48"/>
      <c r="D51" s="49"/>
      <c r="E51" s="49"/>
      <c r="F51" s="49"/>
      <c r="G51" s="49"/>
      <c r="H51" s="49"/>
      <c r="I51" s="49"/>
      <c r="J51" s="49"/>
      <c r="K51" s="49"/>
      <c r="L51" s="49"/>
      <c r="M51" s="49"/>
      <c r="N51" s="49"/>
      <c r="O51" s="50"/>
    </row>
    <row r="52" spans="1:15" x14ac:dyDescent="0.4">
      <c r="A52" s="47" t="s">
        <v>85</v>
      </c>
      <c r="B52" s="48">
        <v>50</v>
      </c>
      <c r="C52" s="48"/>
      <c r="D52" s="49"/>
      <c r="E52" s="49"/>
      <c r="F52" s="49"/>
      <c r="G52" s="49"/>
      <c r="H52" s="49"/>
      <c r="I52" s="49"/>
      <c r="J52" s="49"/>
      <c r="K52" s="49"/>
      <c r="L52" s="49"/>
      <c r="M52" s="49"/>
      <c r="N52" s="49"/>
      <c r="O52" s="50"/>
    </row>
    <row r="53" spans="1:15" x14ac:dyDescent="0.4">
      <c r="A53" s="47" t="s">
        <v>94</v>
      </c>
      <c r="B53" s="48">
        <v>63</v>
      </c>
      <c r="C53" s="48"/>
      <c r="D53" s="49"/>
      <c r="E53" s="49"/>
      <c r="F53" s="49"/>
      <c r="G53" s="49"/>
      <c r="H53" s="49"/>
      <c r="I53" s="49"/>
      <c r="J53" s="49"/>
      <c r="K53" s="49"/>
      <c r="L53" s="49"/>
      <c r="M53" s="49"/>
      <c r="N53" s="49"/>
      <c r="O53" s="50"/>
    </row>
    <row r="54" spans="1:15" x14ac:dyDescent="0.4">
      <c r="A54" s="47" t="s">
        <v>86</v>
      </c>
      <c r="B54" s="48">
        <v>52</v>
      </c>
      <c r="C54" s="48"/>
      <c r="D54" s="49"/>
      <c r="E54" s="49"/>
      <c r="F54" s="49"/>
      <c r="G54" s="49"/>
      <c r="H54" s="49"/>
      <c r="I54" s="49"/>
      <c r="J54" s="49"/>
      <c r="K54" s="49"/>
      <c r="L54" s="49"/>
      <c r="M54" s="49"/>
      <c r="N54" s="49"/>
      <c r="O54" s="50"/>
    </row>
    <row r="55" spans="1:15" x14ac:dyDescent="0.4">
      <c r="A55" s="47" t="s">
        <v>87</v>
      </c>
      <c r="B55" s="48">
        <v>66</v>
      </c>
      <c r="C55" s="48"/>
      <c r="D55" s="49"/>
      <c r="E55" s="49"/>
      <c r="F55" s="49"/>
      <c r="G55" s="49"/>
      <c r="H55" s="49"/>
      <c r="I55" s="49"/>
      <c r="J55" s="49"/>
      <c r="K55" s="49"/>
      <c r="L55" s="49"/>
      <c r="M55" s="49"/>
      <c r="N55" s="49"/>
      <c r="O55" s="50"/>
    </row>
    <row r="56" spans="1:15" x14ac:dyDescent="0.4">
      <c r="A56" s="47" t="s">
        <v>88</v>
      </c>
      <c r="B56" s="48">
        <v>53</v>
      </c>
      <c r="C56" s="48"/>
      <c r="D56" s="49"/>
      <c r="E56" s="49"/>
      <c r="F56" s="49"/>
      <c r="G56" s="49"/>
      <c r="H56" s="49"/>
      <c r="I56" s="49"/>
      <c r="J56" s="49"/>
      <c r="K56" s="49"/>
      <c r="L56" s="49"/>
      <c r="M56" s="49"/>
      <c r="N56" s="49"/>
      <c r="O56" s="50"/>
    </row>
    <row r="57" spans="1:15" x14ac:dyDescent="0.4">
      <c r="A57" s="47" t="s">
        <v>89</v>
      </c>
      <c r="B57" s="48">
        <v>54</v>
      </c>
      <c r="C57" s="48"/>
      <c r="D57" s="49"/>
      <c r="E57" s="49"/>
      <c r="F57" s="49"/>
      <c r="G57" s="49"/>
      <c r="H57" s="49"/>
      <c r="I57" s="49"/>
      <c r="J57" s="49"/>
      <c r="K57" s="49"/>
      <c r="L57" s="49"/>
      <c r="M57" s="49"/>
      <c r="N57" s="49"/>
      <c r="O57" s="50"/>
    </row>
    <row r="58" spans="1:15" x14ac:dyDescent="0.4">
      <c r="A58" s="47" t="s">
        <v>90</v>
      </c>
      <c r="B58" s="48">
        <v>55</v>
      </c>
      <c r="C58" s="48"/>
      <c r="D58" s="49"/>
      <c r="E58" s="49"/>
      <c r="F58" s="49"/>
      <c r="G58" s="49"/>
      <c r="H58" s="49"/>
      <c r="I58" s="49"/>
      <c r="J58" s="49"/>
      <c r="M58" s="49"/>
      <c r="N58" s="49"/>
      <c r="O58" s="50"/>
    </row>
    <row r="59" spans="1:15" x14ac:dyDescent="0.4">
      <c r="A59" s="47" t="s">
        <v>91</v>
      </c>
      <c r="B59" s="48">
        <v>56</v>
      </c>
      <c r="C59" s="48"/>
      <c r="D59" s="49"/>
      <c r="E59" s="49"/>
      <c r="F59" s="49"/>
      <c r="G59" s="49"/>
      <c r="H59" s="49"/>
      <c r="I59" s="49"/>
      <c r="J59" s="49"/>
      <c r="M59" s="49"/>
      <c r="N59" s="49"/>
      <c r="O59" s="50"/>
    </row>
    <row r="60" spans="1:15" ht="15.4" thickBot="1" x14ac:dyDescent="0.45">
      <c r="A60" s="51" t="s">
        <v>92</v>
      </c>
      <c r="B60" s="52">
        <v>57</v>
      </c>
      <c r="C60" s="52"/>
      <c r="D60" s="53"/>
      <c r="E60" s="53"/>
      <c r="F60" s="53"/>
      <c r="G60" s="53"/>
      <c r="H60" s="53"/>
      <c r="I60" s="53"/>
      <c r="J60" s="53"/>
      <c r="K60" s="53"/>
      <c r="L60" s="53"/>
      <c r="M60" s="53"/>
      <c r="N60" s="53"/>
      <c r="O60" s="54"/>
    </row>
  </sheetData>
  <sheetProtection formatColumns="0" formatRows="0"/>
  <sortState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5"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3125" defaultRowHeight="15" x14ac:dyDescent="0.4"/>
  <cols>
    <col min="1" max="1" width="25.796875" style="55" customWidth="1"/>
    <col min="2" max="2" width="14.796875" style="55" customWidth="1"/>
    <col min="3" max="3" width="16" style="55" customWidth="1"/>
    <col min="4" max="4" width="18.46484375" style="55" customWidth="1"/>
    <col min="5" max="5" width="55.46484375" style="55" customWidth="1"/>
    <col min="6" max="7" width="19.53125" style="55" customWidth="1"/>
    <col min="8" max="16384" width="19.53125" style="55"/>
  </cols>
  <sheetData>
    <row r="1" spans="1:7" x14ac:dyDescent="0.4">
      <c r="D1" s="56" t="s">
        <v>170</v>
      </c>
    </row>
    <row r="2" spans="1:7" ht="14.25" customHeight="1" x14ac:dyDescent="0.4">
      <c r="A2" s="419" t="s">
        <v>171</v>
      </c>
      <c r="B2" s="419"/>
      <c r="C2" s="419"/>
      <c r="D2" s="419"/>
      <c r="E2" s="419"/>
    </row>
    <row r="3" spans="1:7" ht="14.25" customHeight="1" x14ac:dyDescent="0.4">
      <c r="A3" s="419" t="s">
        <v>235</v>
      </c>
      <c r="B3" s="419"/>
      <c r="C3" s="419"/>
      <c r="D3" s="419"/>
      <c r="E3" s="419"/>
    </row>
    <row r="4" spans="1:7" ht="14.25" customHeight="1" thickBot="1" x14ac:dyDescent="0.45">
      <c r="A4" s="57"/>
      <c r="B4" s="58"/>
      <c r="C4" s="59"/>
      <c r="D4" s="60"/>
    </row>
    <row r="5" spans="1:7" ht="14.25" customHeight="1" x14ac:dyDescent="0.4">
      <c r="A5" s="61" t="s">
        <v>172</v>
      </c>
      <c r="B5" s="418" t="s">
        <v>173</v>
      </c>
      <c r="C5" s="418"/>
      <c r="D5" s="62" t="s">
        <v>174</v>
      </c>
      <c r="E5" s="63"/>
    </row>
    <row r="6" spans="1:7" ht="14.25" customHeight="1" thickBot="1" x14ac:dyDescent="0.45">
      <c r="A6" s="64"/>
      <c r="B6" s="65">
        <v>42736</v>
      </c>
      <c r="C6" s="66">
        <v>43101</v>
      </c>
      <c r="D6" s="67" t="s">
        <v>175</v>
      </c>
      <c r="E6" s="68" t="s">
        <v>162</v>
      </c>
    </row>
    <row r="7" spans="1:7" ht="14.25" customHeight="1" x14ac:dyDescent="0.4">
      <c r="A7" s="69"/>
      <c r="B7" s="70"/>
      <c r="C7" s="70"/>
      <c r="D7" s="71"/>
      <c r="E7" s="72"/>
    </row>
    <row r="8" spans="1:7" ht="14.25" customHeight="1" x14ac:dyDescent="0.4">
      <c r="A8" s="73" t="s">
        <v>176</v>
      </c>
      <c r="B8" s="74">
        <v>39500973</v>
      </c>
      <c r="C8" s="74">
        <v>39809693</v>
      </c>
      <c r="D8" s="75">
        <v>0.8</v>
      </c>
      <c r="E8" s="76"/>
    </row>
    <row r="9" spans="1:7" ht="14.25" customHeight="1" x14ac:dyDescent="0.4">
      <c r="A9" s="77"/>
      <c r="B9" s="78"/>
      <c r="C9" s="78"/>
      <c r="D9" s="79"/>
      <c r="E9" s="72"/>
    </row>
    <row r="10" spans="1:7" ht="14.25" customHeight="1" x14ac:dyDescent="0.4">
      <c r="A10" s="80" t="s">
        <v>36</v>
      </c>
      <c r="B10" s="74">
        <v>1646405</v>
      </c>
      <c r="C10" s="74">
        <v>1660202</v>
      </c>
      <c r="D10" s="75">
        <v>0.8</v>
      </c>
      <c r="E10" s="76" t="str">
        <f>IF(B10&gt;=200000,"Yes", "No")</f>
        <v>Yes</v>
      </c>
      <c r="F10" s="102"/>
    </row>
    <row r="11" spans="1:7" ht="14.25" customHeight="1" x14ac:dyDescent="0.4">
      <c r="A11" s="80" t="s">
        <v>93</v>
      </c>
      <c r="B11" s="74">
        <v>1156</v>
      </c>
      <c r="C11" s="74">
        <v>1154</v>
      </c>
      <c r="D11" s="75">
        <v>-0.2</v>
      </c>
      <c r="E11" s="76" t="str">
        <f t="shared" ref="E11:E71" si="0">IF(B11&gt;=200000,"Yes", "No")</f>
        <v>No</v>
      </c>
    </row>
    <row r="12" spans="1:7" ht="14.25" customHeight="1" x14ac:dyDescent="0.4">
      <c r="A12" s="80" t="s">
        <v>37</v>
      </c>
      <c r="B12" s="74">
        <v>38382</v>
      </c>
      <c r="C12" s="74">
        <v>38094</v>
      </c>
      <c r="D12" s="75">
        <v>-0.8</v>
      </c>
      <c r="E12" s="76" t="str">
        <f t="shared" si="0"/>
        <v>No</v>
      </c>
    </row>
    <row r="13" spans="1:7" ht="14.25" customHeight="1" x14ac:dyDescent="0.4">
      <c r="A13" s="80" t="s">
        <v>39</v>
      </c>
      <c r="B13" s="74">
        <v>226403</v>
      </c>
      <c r="C13" s="74">
        <v>227621</v>
      </c>
      <c r="D13" s="75">
        <v>0.5</v>
      </c>
      <c r="E13" s="76" t="str">
        <f t="shared" si="0"/>
        <v>Yes</v>
      </c>
    </row>
    <row r="14" spans="1:7" ht="14.25" customHeight="1" x14ac:dyDescent="0.4">
      <c r="A14" s="80" t="s">
        <v>40</v>
      </c>
      <c r="B14" s="74">
        <v>45175</v>
      </c>
      <c r="C14" s="74">
        <v>45157</v>
      </c>
      <c r="D14" s="75">
        <v>0</v>
      </c>
      <c r="E14" s="76" t="str">
        <f t="shared" si="0"/>
        <v>No</v>
      </c>
      <c r="G14" s="102"/>
    </row>
    <row r="15" spans="1:7" ht="14.25" customHeight="1" x14ac:dyDescent="0.4">
      <c r="A15" s="80" t="s">
        <v>41</v>
      </c>
      <c r="B15" s="74">
        <v>22050</v>
      </c>
      <c r="C15" s="74">
        <v>22098</v>
      </c>
      <c r="D15" s="75">
        <v>0.2</v>
      </c>
      <c r="E15" s="76" t="str">
        <f t="shared" si="0"/>
        <v>No</v>
      </c>
    </row>
    <row r="16" spans="1:7" ht="14.25" customHeight="1" x14ac:dyDescent="0.4">
      <c r="A16" s="80" t="s">
        <v>42</v>
      </c>
      <c r="B16" s="74">
        <v>1139313</v>
      </c>
      <c r="C16" s="74">
        <v>1149363</v>
      </c>
      <c r="D16" s="75">
        <v>0.9</v>
      </c>
      <c r="E16" s="76" t="str">
        <f t="shared" si="0"/>
        <v>Yes</v>
      </c>
    </row>
    <row r="17" spans="1:5" ht="14.25" customHeight="1" x14ac:dyDescent="0.4">
      <c r="A17" s="80" t="s">
        <v>43</v>
      </c>
      <c r="B17" s="74">
        <v>27060</v>
      </c>
      <c r="C17" s="74">
        <v>27221</v>
      </c>
      <c r="D17" s="75">
        <v>0.6</v>
      </c>
      <c r="E17" s="76" t="str">
        <f t="shared" si="0"/>
        <v>No</v>
      </c>
    </row>
    <row r="18" spans="1:5" ht="14.25" customHeight="1" x14ac:dyDescent="0.4">
      <c r="A18" s="80" t="s">
        <v>44</v>
      </c>
      <c r="B18" s="74">
        <v>186223</v>
      </c>
      <c r="C18" s="74">
        <v>188399</v>
      </c>
      <c r="D18" s="75">
        <v>1.2</v>
      </c>
      <c r="E18" s="76" t="str">
        <f t="shared" si="0"/>
        <v>No</v>
      </c>
    </row>
    <row r="19" spans="1:5" ht="14.25" customHeight="1" x14ac:dyDescent="0.4">
      <c r="A19" s="80" t="s">
        <v>45</v>
      </c>
      <c r="B19" s="74">
        <v>995233</v>
      </c>
      <c r="C19" s="74">
        <v>1007229</v>
      </c>
      <c r="D19" s="75">
        <v>1.2</v>
      </c>
      <c r="E19" s="76" t="str">
        <f t="shared" si="0"/>
        <v>Yes</v>
      </c>
    </row>
    <row r="20" spans="1:5" ht="14.25" customHeight="1" x14ac:dyDescent="0.4">
      <c r="A20" s="80" t="s">
        <v>46</v>
      </c>
      <c r="B20" s="74">
        <v>28730</v>
      </c>
      <c r="C20" s="74">
        <v>28796</v>
      </c>
      <c r="D20" s="75">
        <v>0.2</v>
      </c>
      <c r="E20" s="76" t="str">
        <f t="shared" si="0"/>
        <v>No</v>
      </c>
    </row>
    <row r="21" spans="1:5" ht="14.25" customHeight="1" x14ac:dyDescent="0.4">
      <c r="A21" s="80" t="s">
        <v>47</v>
      </c>
      <c r="B21" s="74">
        <v>136430</v>
      </c>
      <c r="C21" s="74">
        <v>136002</v>
      </c>
      <c r="D21" s="75">
        <v>-0.3</v>
      </c>
      <c r="E21" s="76" t="str">
        <f t="shared" si="0"/>
        <v>No</v>
      </c>
    </row>
    <row r="22" spans="1:5" ht="14.25" customHeight="1" x14ac:dyDescent="0.4">
      <c r="A22" s="80" t="s">
        <v>48</v>
      </c>
      <c r="B22" s="74">
        <v>187921</v>
      </c>
      <c r="C22" s="74">
        <v>190624</v>
      </c>
      <c r="D22" s="75">
        <v>1.4</v>
      </c>
      <c r="E22" s="76" t="str">
        <f t="shared" si="0"/>
        <v>No</v>
      </c>
    </row>
    <row r="23" spans="1:5" ht="14.25" customHeight="1" x14ac:dyDescent="0.4">
      <c r="A23" s="80" t="s">
        <v>49</v>
      </c>
      <c r="B23" s="74">
        <v>18598</v>
      </c>
      <c r="C23" s="74">
        <v>18577</v>
      </c>
      <c r="D23" s="75">
        <v>-0.1</v>
      </c>
      <c r="E23" s="76" t="str">
        <f t="shared" si="0"/>
        <v>No</v>
      </c>
    </row>
    <row r="24" spans="1:5" ht="14.25" customHeight="1" x14ac:dyDescent="0.4">
      <c r="A24" s="80" t="s">
        <v>50</v>
      </c>
      <c r="B24" s="74">
        <v>896101</v>
      </c>
      <c r="C24" s="74">
        <v>905801</v>
      </c>
      <c r="D24" s="75">
        <v>1.1000000000000001</v>
      </c>
      <c r="E24" s="76" t="str">
        <f t="shared" si="0"/>
        <v>Yes</v>
      </c>
    </row>
    <row r="25" spans="1:5" ht="14.25" customHeight="1" x14ac:dyDescent="0.4">
      <c r="A25" s="80" t="s">
        <v>51</v>
      </c>
      <c r="B25" s="74">
        <v>149559</v>
      </c>
      <c r="C25" s="74">
        <v>151662</v>
      </c>
      <c r="D25" s="75">
        <v>1.4</v>
      </c>
      <c r="E25" s="76" t="str">
        <f t="shared" si="0"/>
        <v>No</v>
      </c>
    </row>
    <row r="26" spans="1:5" ht="14.25" customHeight="1" x14ac:dyDescent="0.4">
      <c r="A26" s="80" t="s">
        <v>52</v>
      </c>
      <c r="B26" s="74">
        <v>64740</v>
      </c>
      <c r="C26" s="74">
        <v>65081</v>
      </c>
      <c r="D26" s="75">
        <v>0.5</v>
      </c>
      <c r="E26" s="76" t="str">
        <f t="shared" si="0"/>
        <v>No</v>
      </c>
    </row>
    <row r="27" spans="1:5" ht="14.25" customHeight="1" x14ac:dyDescent="0.4">
      <c r="A27" s="80" t="s">
        <v>53</v>
      </c>
      <c r="B27" s="74">
        <v>30661</v>
      </c>
      <c r="C27" s="74">
        <v>30911</v>
      </c>
      <c r="D27" s="75">
        <v>0.8</v>
      </c>
      <c r="E27" s="76" t="str">
        <f t="shared" si="0"/>
        <v>No</v>
      </c>
    </row>
    <row r="28" spans="1:5" ht="14.25" customHeight="1" x14ac:dyDescent="0.4">
      <c r="A28" s="80" t="s">
        <v>54</v>
      </c>
      <c r="B28" s="74">
        <v>10231271</v>
      </c>
      <c r="C28" s="74">
        <v>10283729</v>
      </c>
      <c r="D28" s="75">
        <v>0.5</v>
      </c>
      <c r="E28" s="76" t="str">
        <f t="shared" si="0"/>
        <v>Yes</v>
      </c>
    </row>
    <row r="29" spans="1:5" ht="14.25" customHeight="1" x14ac:dyDescent="0.4">
      <c r="A29" s="80" t="s">
        <v>55</v>
      </c>
      <c r="B29" s="74">
        <v>156963</v>
      </c>
      <c r="C29" s="74">
        <v>158894</v>
      </c>
      <c r="D29" s="75">
        <v>1.2</v>
      </c>
      <c r="E29" s="76" t="str">
        <f t="shared" si="0"/>
        <v>No</v>
      </c>
    </row>
    <row r="30" spans="1:5" ht="14.25" customHeight="1" x14ac:dyDescent="0.4">
      <c r="A30" s="80" t="s">
        <v>56</v>
      </c>
      <c r="B30" s="74">
        <v>263262</v>
      </c>
      <c r="C30" s="74">
        <v>263886</v>
      </c>
      <c r="D30" s="75">
        <v>0.2</v>
      </c>
      <c r="E30" s="76" t="str">
        <f t="shared" si="0"/>
        <v>Yes</v>
      </c>
    </row>
    <row r="31" spans="1:5" ht="14.25" customHeight="1" x14ac:dyDescent="0.4">
      <c r="A31" s="80" t="s">
        <v>57</v>
      </c>
      <c r="B31" s="74">
        <v>18137</v>
      </c>
      <c r="C31" s="74">
        <v>18129</v>
      </c>
      <c r="D31" s="75">
        <v>0</v>
      </c>
      <c r="E31" s="76" t="str">
        <f t="shared" si="0"/>
        <v>No</v>
      </c>
    </row>
    <row r="32" spans="1:5" ht="14.25" customHeight="1" x14ac:dyDescent="0.4">
      <c r="A32" s="80" t="s">
        <v>58</v>
      </c>
      <c r="B32" s="74">
        <v>89092</v>
      </c>
      <c r="C32" s="74">
        <v>89299</v>
      </c>
      <c r="D32" s="75">
        <v>0.2</v>
      </c>
      <c r="E32" s="76" t="str">
        <f t="shared" si="0"/>
        <v>No</v>
      </c>
    </row>
    <row r="33" spans="1:5" ht="14.25" customHeight="1" x14ac:dyDescent="0.4">
      <c r="A33" s="80" t="s">
        <v>59</v>
      </c>
      <c r="B33" s="74">
        <v>275104</v>
      </c>
      <c r="C33" s="74">
        <v>279977</v>
      </c>
      <c r="D33" s="75">
        <v>1.8</v>
      </c>
      <c r="E33" s="76" t="str">
        <f t="shared" si="0"/>
        <v>Yes</v>
      </c>
    </row>
    <row r="34" spans="1:5" ht="14.25" customHeight="1" x14ac:dyDescent="0.4">
      <c r="A34" s="80" t="s">
        <v>60</v>
      </c>
      <c r="B34" s="74">
        <v>9562</v>
      </c>
      <c r="C34" s="74">
        <v>9612</v>
      </c>
      <c r="D34" s="75">
        <v>0.5</v>
      </c>
      <c r="E34" s="76" t="str">
        <f t="shared" si="0"/>
        <v>No</v>
      </c>
    </row>
    <row r="35" spans="1:5" ht="14.25" customHeight="1" x14ac:dyDescent="0.4">
      <c r="A35" s="80" t="s">
        <v>61</v>
      </c>
      <c r="B35" s="74">
        <v>13759</v>
      </c>
      <c r="C35" s="74">
        <v>13822</v>
      </c>
      <c r="D35" s="75">
        <v>0.5</v>
      </c>
      <c r="E35" s="76" t="str">
        <f t="shared" si="0"/>
        <v>No</v>
      </c>
    </row>
    <row r="36" spans="1:5" ht="14.25" customHeight="1" x14ac:dyDescent="0.4">
      <c r="A36" s="80" t="s">
        <v>62</v>
      </c>
      <c r="B36" s="74">
        <v>442149</v>
      </c>
      <c r="C36" s="74">
        <v>443281</v>
      </c>
      <c r="D36" s="75">
        <v>0.3</v>
      </c>
      <c r="E36" s="76" t="str">
        <f t="shared" si="0"/>
        <v>Yes</v>
      </c>
    </row>
    <row r="37" spans="1:5" ht="14.25" customHeight="1" x14ac:dyDescent="0.4">
      <c r="A37" s="80" t="s">
        <v>63</v>
      </c>
      <c r="B37" s="74">
        <v>141784</v>
      </c>
      <c r="C37" s="74">
        <v>141294</v>
      </c>
      <c r="D37" s="75">
        <v>-0.3</v>
      </c>
      <c r="E37" s="76" t="str">
        <f t="shared" si="0"/>
        <v>No</v>
      </c>
    </row>
    <row r="38" spans="1:5" ht="14.25" customHeight="1" x14ac:dyDescent="0.4">
      <c r="A38" s="80" t="s">
        <v>64</v>
      </c>
      <c r="B38" s="74">
        <v>98613</v>
      </c>
      <c r="C38" s="74">
        <v>99155</v>
      </c>
      <c r="D38" s="75">
        <v>0.5</v>
      </c>
      <c r="E38" s="76" t="str">
        <f t="shared" si="0"/>
        <v>No</v>
      </c>
    </row>
    <row r="39" spans="1:5" ht="14.25" customHeight="1" x14ac:dyDescent="0.4">
      <c r="A39" s="80" t="s">
        <v>65</v>
      </c>
      <c r="B39" s="74">
        <v>3198968</v>
      </c>
      <c r="C39" s="74">
        <v>3221103</v>
      </c>
      <c r="D39" s="75">
        <v>0.7</v>
      </c>
      <c r="E39" s="76" t="str">
        <f t="shared" si="0"/>
        <v>Yes</v>
      </c>
    </row>
    <row r="40" spans="1:5" ht="14.25" customHeight="1" x14ac:dyDescent="0.4">
      <c r="A40" s="80" t="s">
        <v>66</v>
      </c>
      <c r="B40" s="74">
        <v>383173</v>
      </c>
      <c r="C40" s="74">
        <v>389532</v>
      </c>
      <c r="D40" s="75">
        <v>1.7</v>
      </c>
      <c r="E40" s="76" t="str">
        <f t="shared" si="0"/>
        <v>Yes</v>
      </c>
    </row>
    <row r="41" spans="1:5" ht="14.25" customHeight="1" x14ac:dyDescent="0.4">
      <c r="A41" s="80" t="s">
        <v>67</v>
      </c>
      <c r="B41" s="74">
        <v>19818</v>
      </c>
      <c r="C41" s="74">
        <v>19773</v>
      </c>
      <c r="D41" s="75">
        <v>-0.2</v>
      </c>
      <c r="E41" s="76" t="str">
        <f t="shared" si="0"/>
        <v>No</v>
      </c>
    </row>
    <row r="42" spans="1:5" ht="14.25" customHeight="1" x14ac:dyDescent="0.4">
      <c r="A42" s="80" t="s">
        <v>68</v>
      </c>
      <c r="B42" s="74">
        <v>2382640</v>
      </c>
      <c r="C42" s="74">
        <v>2415955</v>
      </c>
      <c r="D42" s="75">
        <v>1.4</v>
      </c>
      <c r="E42" s="76" t="str">
        <f t="shared" si="0"/>
        <v>Yes</v>
      </c>
    </row>
    <row r="43" spans="1:5" ht="14.25" customHeight="1" x14ac:dyDescent="0.4">
      <c r="A43" s="80" t="s">
        <v>69</v>
      </c>
      <c r="B43" s="74">
        <v>1513415</v>
      </c>
      <c r="C43" s="74">
        <v>1529501</v>
      </c>
      <c r="D43" s="75">
        <v>1.1000000000000001</v>
      </c>
      <c r="E43" s="76" t="str">
        <f t="shared" si="0"/>
        <v>Yes</v>
      </c>
    </row>
    <row r="44" spans="1:5" ht="14.25" customHeight="1" x14ac:dyDescent="0.4">
      <c r="A44" s="80" t="s">
        <v>70</v>
      </c>
      <c r="B44" s="74">
        <v>56879</v>
      </c>
      <c r="C44" s="74">
        <v>57088</v>
      </c>
      <c r="D44" s="75">
        <v>0.4</v>
      </c>
      <c r="E44" s="76" t="str">
        <f t="shared" si="0"/>
        <v>No</v>
      </c>
    </row>
    <row r="45" spans="1:5" ht="14.25" customHeight="1" x14ac:dyDescent="0.4">
      <c r="A45" s="80" t="s">
        <v>71</v>
      </c>
      <c r="B45" s="74">
        <v>2155590</v>
      </c>
      <c r="C45" s="74">
        <v>2174938</v>
      </c>
      <c r="D45" s="75">
        <v>0.9</v>
      </c>
      <c r="E45" s="76" t="str">
        <f t="shared" si="0"/>
        <v>Yes</v>
      </c>
    </row>
    <row r="46" spans="1:5" ht="14.25" customHeight="1" x14ac:dyDescent="0.4">
      <c r="A46" s="80" t="s">
        <v>72</v>
      </c>
      <c r="B46" s="74">
        <v>3309509</v>
      </c>
      <c r="C46" s="74">
        <v>3337456</v>
      </c>
      <c r="D46" s="75">
        <v>0.8</v>
      </c>
      <c r="E46" s="76" t="str">
        <f t="shared" si="0"/>
        <v>Yes</v>
      </c>
    </row>
    <row r="47" spans="1:5" ht="14.25" customHeight="1" x14ac:dyDescent="0.4">
      <c r="A47" s="80" t="s">
        <v>73</v>
      </c>
      <c r="B47" s="74">
        <v>874008</v>
      </c>
      <c r="C47" s="74">
        <v>883963</v>
      </c>
      <c r="D47" s="75">
        <v>1.1000000000000001</v>
      </c>
      <c r="E47" s="76" t="str">
        <f t="shared" si="0"/>
        <v>Yes</v>
      </c>
    </row>
    <row r="48" spans="1:5" ht="14.25" customHeight="1" x14ac:dyDescent="0.4">
      <c r="A48" s="80" t="s">
        <v>74</v>
      </c>
      <c r="B48" s="74">
        <v>747263</v>
      </c>
      <c r="C48" s="74">
        <v>758744</v>
      </c>
      <c r="D48" s="75">
        <v>1.5</v>
      </c>
      <c r="E48" s="76" t="str">
        <f t="shared" si="0"/>
        <v>Yes</v>
      </c>
    </row>
    <row r="49" spans="1:5" ht="14.25" customHeight="1" x14ac:dyDescent="0.4">
      <c r="A49" s="80" t="s">
        <v>75</v>
      </c>
      <c r="B49" s="74">
        <v>279210</v>
      </c>
      <c r="C49" s="74">
        <v>280101</v>
      </c>
      <c r="D49" s="75">
        <v>0.3</v>
      </c>
      <c r="E49" s="76" t="str">
        <f t="shared" si="0"/>
        <v>Yes</v>
      </c>
    </row>
    <row r="50" spans="1:5" ht="14.25" customHeight="1" x14ac:dyDescent="0.4">
      <c r="A50" s="80" t="s">
        <v>76</v>
      </c>
      <c r="B50" s="74">
        <v>770256</v>
      </c>
      <c r="C50" s="74">
        <v>774155</v>
      </c>
      <c r="D50" s="75">
        <v>0.5</v>
      </c>
      <c r="E50" s="76" t="str">
        <f t="shared" si="0"/>
        <v>Yes</v>
      </c>
    </row>
    <row r="51" spans="1:5" ht="14.25" customHeight="1" x14ac:dyDescent="0.4">
      <c r="A51" s="80" t="s">
        <v>77</v>
      </c>
      <c r="B51" s="74">
        <v>450025</v>
      </c>
      <c r="C51" s="74">
        <v>453457</v>
      </c>
      <c r="D51" s="75">
        <v>0.8</v>
      </c>
      <c r="E51" s="76" t="str">
        <f t="shared" si="0"/>
        <v>Yes</v>
      </c>
    </row>
    <row r="52" spans="1:5" ht="14.25" customHeight="1" x14ac:dyDescent="0.4">
      <c r="A52" s="80" t="s">
        <v>78</v>
      </c>
      <c r="B52" s="74">
        <v>1937473</v>
      </c>
      <c r="C52" s="74">
        <v>1956598</v>
      </c>
      <c r="D52" s="75">
        <v>1</v>
      </c>
      <c r="E52" s="76" t="str">
        <f t="shared" si="0"/>
        <v>Yes</v>
      </c>
    </row>
    <row r="53" spans="1:5" ht="14.25" customHeight="1" x14ac:dyDescent="0.4">
      <c r="A53" s="80" t="s">
        <v>79</v>
      </c>
      <c r="B53" s="74">
        <v>276504</v>
      </c>
      <c r="C53" s="74">
        <v>276864</v>
      </c>
      <c r="D53" s="75">
        <v>0.1</v>
      </c>
      <c r="E53" s="76" t="str">
        <f t="shared" si="0"/>
        <v>Yes</v>
      </c>
    </row>
    <row r="54" spans="1:5" ht="14.25" customHeight="1" x14ac:dyDescent="0.4">
      <c r="A54" s="80" t="s">
        <v>80</v>
      </c>
      <c r="B54" s="74">
        <v>178148</v>
      </c>
      <c r="C54" s="74">
        <v>178271</v>
      </c>
      <c r="D54" s="75">
        <v>0.1</v>
      </c>
      <c r="E54" s="76" t="str">
        <f t="shared" si="0"/>
        <v>No</v>
      </c>
    </row>
    <row r="55" spans="1:5" ht="14.25" customHeight="1" x14ac:dyDescent="0.4">
      <c r="A55" s="80" t="s">
        <v>81</v>
      </c>
      <c r="B55" s="74">
        <v>3203</v>
      </c>
      <c r="C55" s="74">
        <v>3207</v>
      </c>
      <c r="D55" s="75">
        <v>0.1</v>
      </c>
      <c r="E55" s="76" t="str">
        <f t="shared" si="0"/>
        <v>No</v>
      </c>
    </row>
    <row r="56" spans="1:5" ht="14.25" customHeight="1" x14ac:dyDescent="0.4">
      <c r="A56" s="80" t="s">
        <v>82</v>
      </c>
      <c r="B56" s="74">
        <v>44655</v>
      </c>
      <c r="C56" s="74">
        <v>44612</v>
      </c>
      <c r="D56" s="75">
        <v>-0.1</v>
      </c>
      <c r="E56" s="76" t="str">
        <f t="shared" si="0"/>
        <v>No</v>
      </c>
    </row>
    <row r="57" spans="1:5" ht="14.25" customHeight="1" x14ac:dyDescent="0.4">
      <c r="A57" s="80" t="s">
        <v>83</v>
      </c>
      <c r="B57" s="74">
        <v>436640</v>
      </c>
      <c r="C57" s="74">
        <v>439793</v>
      </c>
      <c r="D57" s="75">
        <v>0.7</v>
      </c>
      <c r="E57" s="76" t="str">
        <f t="shared" si="0"/>
        <v>Yes</v>
      </c>
    </row>
    <row r="58" spans="1:5" ht="14.25" customHeight="1" x14ac:dyDescent="0.4">
      <c r="A58" s="80" t="s">
        <v>84</v>
      </c>
      <c r="B58" s="74">
        <v>504613</v>
      </c>
      <c r="C58" s="74">
        <v>503332</v>
      </c>
      <c r="D58" s="75">
        <v>-0.3</v>
      </c>
      <c r="E58" s="76" t="str">
        <f t="shared" si="0"/>
        <v>Yes</v>
      </c>
    </row>
    <row r="59" spans="1:5" ht="14.25" customHeight="1" x14ac:dyDescent="0.4">
      <c r="A59" s="80" t="s">
        <v>85</v>
      </c>
      <c r="B59" s="74">
        <v>549976</v>
      </c>
      <c r="C59" s="74">
        <v>555624</v>
      </c>
      <c r="D59" s="75">
        <v>1</v>
      </c>
      <c r="E59" s="76" t="str">
        <f t="shared" si="0"/>
        <v>Yes</v>
      </c>
    </row>
    <row r="60" spans="1:5" ht="14.25" customHeight="1" x14ac:dyDescent="0.4">
      <c r="A60" s="80" t="s">
        <v>177</v>
      </c>
      <c r="B60" s="74">
        <v>96919</v>
      </c>
      <c r="C60" s="74">
        <v>97238</v>
      </c>
      <c r="D60" s="75">
        <v>0.3</v>
      </c>
      <c r="E60" s="76" t="str">
        <f t="shared" si="0"/>
        <v>No</v>
      </c>
    </row>
    <row r="61" spans="1:5" ht="14.25" customHeight="1" x14ac:dyDescent="0.4">
      <c r="A61" s="80" t="s">
        <v>86</v>
      </c>
      <c r="B61" s="74">
        <v>63949</v>
      </c>
      <c r="C61" s="74">
        <v>64039</v>
      </c>
      <c r="D61" s="75">
        <v>0.1</v>
      </c>
      <c r="E61" s="76" t="str">
        <f t="shared" si="0"/>
        <v>No</v>
      </c>
    </row>
    <row r="62" spans="1:5" ht="14.25" customHeight="1" x14ac:dyDescent="0.4">
      <c r="A62" s="80" t="s">
        <v>88</v>
      </c>
      <c r="B62" s="74">
        <v>13634</v>
      </c>
      <c r="C62" s="74">
        <v>13635</v>
      </c>
      <c r="D62" s="75">
        <v>0</v>
      </c>
      <c r="E62" s="76" t="str">
        <f t="shared" si="0"/>
        <v>No</v>
      </c>
    </row>
    <row r="63" spans="1:5" ht="14.25" customHeight="1" x14ac:dyDescent="0.4">
      <c r="A63" s="80" t="s">
        <v>89</v>
      </c>
      <c r="B63" s="74">
        <v>470716</v>
      </c>
      <c r="C63" s="74">
        <v>475834</v>
      </c>
      <c r="D63" s="75">
        <v>1.1000000000000001</v>
      </c>
      <c r="E63" s="76" t="str">
        <f t="shared" si="0"/>
        <v>Yes</v>
      </c>
    </row>
    <row r="64" spans="1:5" ht="14.25" customHeight="1" x14ac:dyDescent="0.4">
      <c r="A64" s="80" t="s">
        <v>90</v>
      </c>
      <c r="B64" s="74">
        <v>54725</v>
      </c>
      <c r="C64" s="74">
        <v>54740</v>
      </c>
      <c r="D64" s="75">
        <v>0</v>
      </c>
      <c r="E64" s="76" t="str">
        <f t="shared" si="0"/>
        <v>No</v>
      </c>
    </row>
    <row r="65" spans="1:6" ht="14.25" customHeight="1" x14ac:dyDescent="0.4">
      <c r="A65" s="80" t="s">
        <v>91</v>
      </c>
      <c r="B65" s="74">
        <v>855910</v>
      </c>
      <c r="C65" s="74">
        <v>859073</v>
      </c>
      <c r="D65" s="75">
        <v>0.4</v>
      </c>
      <c r="E65" s="76" t="str">
        <f t="shared" si="0"/>
        <v>Yes</v>
      </c>
    </row>
    <row r="66" spans="1:6" ht="14.25" customHeight="1" x14ac:dyDescent="0.4">
      <c r="A66" s="80" t="s">
        <v>92</v>
      </c>
      <c r="B66" s="74">
        <v>218673</v>
      </c>
      <c r="C66" s="74">
        <v>221270</v>
      </c>
      <c r="D66" s="75">
        <v>1.2</v>
      </c>
      <c r="E66" s="76" t="str">
        <f t="shared" si="0"/>
        <v>Yes</v>
      </c>
    </row>
    <row r="67" spans="1:6" ht="14.25" customHeight="1" thickBot="1" x14ac:dyDescent="0.45">
      <c r="A67" s="81" t="s">
        <v>178</v>
      </c>
      <c r="B67" s="82">
        <v>74645</v>
      </c>
      <c r="C67" s="82">
        <v>74727</v>
      </c>
      <c r="D67" s="83">
        <v>0.1</v>
      </c>
      <c r="E67" s="140" t="str">
        <f t="shared" si="0"/>
        <v>No</v>
      </c>
    </row>
    <row r="68" spans="1:6" ht="14.25" customHeight="1" thickBot="1" x14ac:dyDescent="0.45">
      <c r="A68" s="80"/>
      <c r="B68" s="74"/>
      <c r="C68" s="74"/>
      <c r="D68" s="75"/>
      <c r="E68" s="97"/>
      <c r="F68" s="90"/>
    </row>
    <row r="69" spans="1:6" x14ac:dyDescent="0.4">
      <c r="A69" s="84" t="s">
        <v>94</v>
      </c>
      <c r="B69" s="85">
        <f>B60+B67</f>
        <v>171564</v>
      </c>
      <c r="C69" s="85">
        <f>C60+C67</f>
        <v>171965</v>
      </c>
      <c r="D69" s="86"/>
      <c r="E69" s="87" t="str">
        <f t="shared" si="0"/>
        <v>No</v>
      </c>
    </row>
    <row r="70" spans="1:6" x14ac:dyDescent="0.4">
      <c r="A70" s="88" t="s">
        <v>38</v>
      </c>
      <c r="B70" s="89">
        <v>120700</v>
      </c>
      <c r="C70" s="89">
        <v>121874</v>
      </c>
      <c r="D70" s="90">
        <v>1</v>
      </c>
      <c r="E70" s="91" t="str">
        <f t="shared" si="0"/>
        <v>No</v>
      </c>
    </row>
    <row r="71" spans="1:6" ht="15.4" thickBot="1" x14ac:dyDescent="0.45">
      <c r="A71" s="92" t="s">
        <v>87</v>
      </c>
      <c r="B71" s="93">
        <f>B73+B74+B75</f>
        <v>224180</v>
      </c>
      <c r="C71" s="93">
        <f>C73+C74+C75</f>
        <v>225393</v>
      </c>
      <c r="D71" s="94"/>
      <c r="E71" s="95" t="str">
        <f t="shared" si="0"/>
        <v>Yes</v>
      </c>
    </row>
    <row r="72" spans="1:6" x14ac:dyDescent="0.4">
      <c r="A72" s="49"/>
      <c r="B72" s="96"/>
      <c r="C72" s="96"/>
      <c r="D72" s="90"/>
      <c r="E72" s="97"/>
    </row>
    <row r="73" spans="1:6" x14ac:dyDescent="0.4">
      <c r="A73" s="141" t="s">
        <v>240</v>
      </c>
      <c r="B73" s="142">
        <v>36293</v>
      </c>
      <c r="C73" s="98">
        <v>36446</v>
      </c>
      <c r="D73" s="90">
        <v>0.4</v>
      </c>
      <c r="E73" s="97"/>
    </row>
    <row r="74" spans="1:6" x14ac:dyDescent="0.4">
      <c r="A74" s="141" t="s">
        <v>241</v>
      </c>
      <c r="B74" s="142">
        <v>33169</v>
      </c>
      <c r="C74" s="98">
        <v>33260</v>
      </c>
      <c r="D74" s="90">
        <v>0.3</v>
      </c>
      <c r="E74" s="97"/>
    </row>
    <row r="75" spans="1:6" x14ac:dyDescent="0.4">
      <c r="A75" s="141" t="s">
        <v>242</v>
      </c>
      <c r="B75" s="142">
        <v>154718</v>
      </c>
      <c r="C75" s="98">
        <v>155687</v>
      </c>
      <c r="D75" s="90">
        <v>0.6</v>
      </c>
      <c r="E75" s="97"/>
    </row>
    <row r="76" spans="1:6" x14ac:dyDescent="0.4">
      <c r="A76" s="90"/>
      <c r="B76" s="96"/>
      <c r="C76" s="96"/>
      <c r="D76" s="90"/>
      <c r="E76" s="97"/>
    </row>
    <row r="77" spans="1:6" x14ac:dyDescent="0.4">
      <c r="A77" s="90"/>
      <c r="B77" s="96"/>
      <c r="C77" s="96"/>
      <c r="D77" s="90"/>
      <c r="E77" s="97"/>
    </row>
    <row r="78" spans="1:6" x14ac:dyDescent="0.4">
      <c r="A78" s="99" t="s">
        <v>179</v>
      </c>
      <c r="B78" s="100"/>
      <c r="C78" s="100"/>
      <c r="D78" s="100"/>
      <c r="E78" s="100"/>
    </row>
    <row r="79" spans="1:6" x14ac:dyDescent="0.4">
      <c r="A79" s="99" t="s">
        <v>180</v>
      </c>
      <c r="B79" s="100"/>
      <c r="C79" s="100"/>
      <c r="D79" s="100"/>
      <c r="E79" s="100"/>
    </row>
    <row r="80" spans="1:6" x14ac:dyDescent="0.4">
      <c r="A80" s="99" t="s">
        <v>181</v>
      </c>
      <c r="B80" s="100"/>
      <c r="C80" s="100"/>
      <c r="D80" s="100"/>
      <c r="E80" s="100"/>
    </row>
    <row r="81" spans="1:5" x14ac:dyDescent="0.4">
      <c r="A81" s="100"/>
      <c r="B81" s="100"/>
      <c r="C81" s="100"/>
      <c r="D81" s="100"/>
      <c r="E81" s="100"/>
    </row>
    <row r="82" spans="1:5" x14ac:dyDescent="0.4">
      <c r="A82" s="101" t="s">
        <v>182</v>
      </c>
      <c r="B82" s="100"/>
      <c r="C82" s="100"/>
      <c r="D82" s="100"/>
      <c r="E82" s="100"/>
    </row>
    <row r="83" spans="1:5" x14ac:dyDescent="0.4">
      <c r="A83" s="101" t="s">
        <v>183</v>
      </c>
      <c r="B83" s="100"/>
      <c r="C83" s="100"/>
      <c r="D83" s="100"/>
      <c r="E83" s="100"/>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DHCSDOC-1797567310-6295</_dlc_DocId>
    <_dlc_DocIdUrl xmlns="69bc34b3-1921-46c7-8c7a-d18363374b4b">
      <Url>http://dhcsgovstaging:88/_layouts/15/DocIdRedir.aspx?ID=DHCSDOC-1797567310-6295</Url>
      <Description>DHCSDOC-1797567310-6295</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4D4A239-58CA-4FB0-89DF-676E3786DBFB}">
  <ds:schemaRefs>
    <ds:schemaRef ds:uri="http://purl.org/dc/dcmitype/"/>
    <ds:schemaRef ds:uri="http://www.w3.org/XML/1998/namespace"/>
    <ds:schemaRef ds:uri="c1c1dc04-eeda-4b6e-b2df-40979f5da1d3"/>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69bc34b3-1921-46c7-8c7a-d18363374b4b"/>
    <ds:schemaRef ds:uri="http://schemas.microsoft.com/sharepoint/v3"/>
  </ds:schemaRefs>
</ds:datastoreItem>
</file>

<file path=customXml/itemProps2.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3.xml><?xml version="1.0" encoding="utf-8"?>
<ds:datastoreItem xmlns:ds="http://schemas.openxmlformats.org/officeDocument/2006/customXml" ds:itemID="{7744B4AB-2316-46C4-80C7-4359A36F66E4}"/>
</file>

<file path=customXml/itemProps4.xml><?xml version="1.0" encoding="utf-8"?>
<ds:datastoreItem xmlns:ds="http://schemas.openxmlformats.org/officeDocument/2006/customXml" ds:itemID="{6A345AB8-DD51-4998-B282-CB07D860B13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Alameda-FY-21-22</dc:title>
  <dc:creator>Donna Ures</dc:creator>
  <cp:keywords/>
  <cp:lastModifiedBy>Brenda Ng</cp:lastModifiedBy>
  <cp:lastPrinted>2019-01-14T22:40:46Z</cp:lastPrinted>
  <dcterms:created xsi:type="dcterms:W3CDTF">2017-07-05T19:48:18Z</dcterms:created>
  <dcterms:modified xsi:type="dcterms:W3CDTF">2023-02-01T01:58:48Z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cbfdf798-38a4-49c7-ad20-a8d67fc2fe84</vt:lpwstr>
  </property>
  <property fmtid="{D5CDD505-2E9C-101B-9397-08002B2CF9AE}" pid="4" name="Remediated">
    <vt:bool>false</vt:bool>
  </property>
  <property fmtid="{D5CDD505-2E9C-101B-9397-08002B2CF9AE}" pid="5" name="Division">
    <vt:lpwstr>11;#Community Services|c23dee46-a4de-4c29-8bbc-79830d9e7d7c</vt:lpwstr>
  </property>
</Properties>
</file>