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9" documentId="13_ncr:1_{FA05709C-E5F7-43F8-BC9F-D2D71F79C400}" xr6:coauthVersionLast="47" xr6:coauthVersionMax="47" xr10:uidLastSave="{E7F62FFC-02C4-40D1-A29C-778AF1186F07}"/>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2"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<sst xmlns="http://schemas.openxmlformats.org/spreadsheetml/2006/main" count="36053" uniqueCount="761">
  <si>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</si>
  <si>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</si>
  <si>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</si>
  <si>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</si>
  <si>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</si>
  <si>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</si>
  <si>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</si>
  <si>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</si>
  <si>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</si>
  <si>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</si>
  <si>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</si>
  <si>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</si>
  <si>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</si>
  <si>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</si>
  <si>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</si>
  <si>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</si>
  <si>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</si>
  <si>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</si>
  <si>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</si>
  <si>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</si>
  <si>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</si>
  <si>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</si>
  <si>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</si>
  <si>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</si>
  <si>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</si>
  <si>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</si>
  <si>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</si>
  <si>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</si>
  <si>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</si>
  <si>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</si>
  <si>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</si>
  <si>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</si>
  <si>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</si>
  <si>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</si>
  <si>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</si>
  <si>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</si>
  <si>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</si>
  <si>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</si>
  <si>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</si>
  <si>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</si>
  <si>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</si>
  <si>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</si>
  <si>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</si>
  <si>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</si>
  <si>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</si>
  <si>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</si>
  <si>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</si>
  <si>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</si>
  <si>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</si>
  <si>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</si>
  <si>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</si>
  <si>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</si>
  <si>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</si>
  <si>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</si>
  <si>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</si>
  <si>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</si>
  <si>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</si>
  <si>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</si>
  <si>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</si>
  <si>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</si>
  <si>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</si>
  <si>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</si>
  <si>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</si>
  <si>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</si>
  <si>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</si>
  <si>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</si>
  <si>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</si>
  <si>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</si>
  <si>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</si>
  <si>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</si>
  <si>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</si>
  <si>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</si>
  <si>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</si>
  <si>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</si>
  <si>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</si>
  <si>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</si>
  <si>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</si>
  <si>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</si>
  <si>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</si>
  <si>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</si>
  <si>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</si>
  <si>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</si>
  <si>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</si>
  <si>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</si>
  <si>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</si>
  <si>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</si>
  <si>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</si>
  <si>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</si>
  <si>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</si>
  <si>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</si>
  <si>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</si>
  <si>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</si>
  <si>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</si>
  <si>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</si>
  <si>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</si>
  <si>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</si>
  <si>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</si>
  <si>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</si>
  <si>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</si>
  <si>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</si>
  <si>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</si>
  <si>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</si>
  <si>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</si>
  <si>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</si>
  <si>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</si>
  <si>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San Mateo MHP</t>
  </si>
  <si>
    <t>Plan 2</t>
  </si>
  <si>
    <t>Santa Barbara MHP</t>
  </si>
  <si>
    <t>Plan 3</t>
  </si>
  <si>
    <t>Santa Clara MHP</t>
  </si>
  <si>
    <t>Plan 4</t>
  </si>
  <si>
    <t>Santa Cruz MHP</t>
  </si>
  <si>
    <t>Plan 5</t>
  </si>
  <si>
    <t>Shasta MHP</t>
  </si>
  <si>
    <t>Plan 6</t>
  </si>
  <si>
    <t>Siskiyou MHP</t>
  </si>
  <si>
    <t>Plan 7</t>
  </si>
  <si>
    <t>Solano MHP</t>
  </si>
  <si>
    <t>Plan 8</t>
  </si>
  <si>
    <t>Sonoma MHP</t>
  </si>
  <si>
    <t>Plan 9</t>
  </si>
  <si>
    <t>Stanislaus MHP</t>
  </si>
  <si>
    <t>Plan 10</t>
  </si>
  <si>
    <t>Sutter/Yuba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</si>
  <si>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</si>
  <si>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</si>
  <si>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</si>
  <si>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</si>
  <si>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</si>
  <si>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</si>
  <si>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</si>
  <si>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</si>
  <si>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</si>
  <si>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</si>
  <si>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</si>
  <si>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</si>
  <si>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</si>
  <si>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</si>
  <si>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</si>
  <si>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</si>
  <si>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</si>
  <si>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</si>
  <si>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</si>
  <si>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</si>
  <si>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</si>
  <si>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</si>
  <si>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</si>
  <si>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</si>
  <si>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</si>
  <si>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</si>
  <si>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</si>
  <si>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</si>
  <si>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</si>
  <si>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</si>
  <si>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</si>
  <si>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</si>
  <si>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</si>
  <si>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San Mateo MHP; Santa Barbara MHP; Santa Clara MHP; Santa Cruz MHP; Shasta MHP; Siskiyou MHP; Solano MHP; Sonoma MHP; Stanislaus MHP; Sutter/Yuba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</si>
  <si>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</si>
  <si>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</si>
  <si>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</si>
  <si>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</si>
  <si>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</si>
  <si>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</si>
  <si>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</si>
  <si>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</si>
  <si>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</si>
  <si>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</si>
  <si>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</si>
  <si>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</si>
  <si>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</si>
  <si>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</si>
  <si>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</si>
  <si>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</si>
  <si>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</si>
  <si>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</si>
  <si>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</si>
  <si>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</si>
  <si>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</si>
  <si>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</si>
  <si>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</si>
  <si>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</si>
  <si>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</si>
  <si>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</si>
  <si>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</si>
  <si>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</si>
  <si>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</si>
  <si>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</si>
  <si>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</si>
  <si>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</si>
  <si>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</si>
  <si>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</si>
  <si>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</si>
  <si>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</si>
  <si>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</si>
  <si>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</si>
  <si>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</si>
  <si>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</si>
  <si>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</si>
  <si>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</si>
  <si>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</si>
  <si>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</si>
  <si>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</si>
  <si>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</si>
  <si>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</si>
  <si>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</si>
  <si>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</si>
  <si>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</si>
  <si>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</si>
  <si>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</si>
  <si>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</si>
  <si>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</si>
  <si>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</si>
  <si>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</si>
  <si>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</si>
  <si>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</si>
  <si>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</si>
  <si>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</si>
  <si>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</si>
  <si>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</si>
  <si>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</si>
  <si>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</si>
  <si>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</si>
  <si>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</si>
  <si>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</si>
  <si>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</si>
  <si>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</si>
  <si>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</si>
  <si>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</si>
  <si>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</si>
  <si>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</si>
  <si>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</si>
  <si>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</si>
  <si>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</si>
  <si>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</si>
  <si>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</si>
  <si>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</si>
  <si>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</si>
  <si>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</si>
  <si>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</si>
  <si>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</si>
  <si>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</si>
  <si>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</si>
  <si>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</si>
  <si>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</si>
  <si>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</si>
  <si>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</si>
  <si>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</si>
  <si>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</si>
  <si>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</si>
  <si>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</si>
  <si>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</si>
  <si>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</si>
  <si>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</si>
  <si>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</si>
  <si>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</si>
  <si>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</si>
  <si>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</si>
  <si>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</si>
  <si>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</si>
  <si>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</si>
  <si>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</si>
  <si>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</si>
  <si>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</si>
  <si>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</si>
  <si>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</si>
  <si>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</si>
  <si>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</si>
  <si>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</si>
  <si>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</si>
  <si>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</si>
  <si>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</si>
  <si>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</si>
  <si>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</si>
  <si>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</si>
  <si>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</si>
  <si>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</si>
  <si>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</si>
  <si>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</si>
  <si>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</si>
  <si>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</si>
  <si>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</si>
  <si>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</si>
  <si>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</si>
  <si>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</si>
  <si>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</si>
  <si>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</si>
  <si>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</si>
  <si>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</si>
  <si>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</si>
  <si>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</si>
  <si>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</si>
  <si>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</si>
  <si>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</si>
  <si>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</si>
  <si>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</si>
  <si>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</si>
  <si>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</si>
  <si>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</si>
  <si>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</si>
  <si>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</si>
  <si>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</si>
  <si>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</si>
  <si>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</si>
  <si>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</si>
  <si>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</si>
  <si>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</si>
  <si>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</si>
  <si>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</si>
  <si>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</si>
  <si>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</si>
  <si>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</si>
  <si>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</si>
  <si>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</si>
  <si>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</si>
  <si>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</si>
  <si>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</si>
  <si>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</si>
  <si>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</si>
  <si>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</si>
  <si>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</si>
  <si>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</si>
  <si>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</si>
  <si>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</si>
  <si>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</si>
  <si>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</si>
  <si>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</si>
  <si>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</si>
  <si>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</si>
  <si>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</si>
  <si>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</si>
  <si>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</si>
  <si>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</si>
  <si>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</si>
  <si>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</si>
  <si>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</si>
  <si>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</si>
  <si>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</si>
  <si>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</si>
  <si>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</si>
  <si>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</si>
  <si>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</si>
  <si>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</si>
  <si>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</si>
  <si>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</si>
  <si>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</si>
  <si>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</si>
  <si>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</si>
  <si>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</si>
  <si>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</si>
  <si>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</si>
  <si>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</si>
  <si>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</si>
  <si>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</si>
  <si>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</si>
  <si>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</si>
  <si>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</si>
  <si>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</si>
  <si>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</si>
  <si>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</si>
  <si>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</si>
  <si>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</si>
  <si>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</si>
  <si>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</si>
  <si>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San Mateo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</si>
  <si>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</si>
  <si>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</si>
  <si>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</si>
  <si>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</si>
  <si>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</si>
  <si>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</si>
  <si>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</si>
  <si>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</si>
  <si>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</si>
  <si>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</si>
  <si>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</si>
  <si>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</si>
  <si>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</si>
  <si>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</si>
  <si>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</si>
  <si>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</si>
  <si>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</si>
  <si>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</si>
  <si>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</si>
  <si>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</si>
  <si>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</si>
  <si>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</si>
  <si>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</si>
  <si>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</si>
  <si>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</si>
  <si>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</si>
  <si>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</si>
  <si>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</si>
  <si>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</si>
  <si>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</si>
  <si>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</si>
  <si>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</si>
  <si>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</si>
  <si>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</si>
  <si>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</si>
  <si>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</si>
  <si>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</si>
  <si>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</si>
  <si>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</si>
  <si>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</si>
  <si>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</si>
  <si>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</si>
  <si>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</si>
  <si>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</si>
  <si>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</si>
  <si>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</si>
  <si>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</si>
  <si>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</si>
  <si>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</si>
  <si>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</si>
  <si>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</si>
  <si>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</si>
  <si>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</si>
  <si>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</si>
  <si>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</si>
  <si>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</si>
  <si>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</si>
  <si>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</si>
  <si>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</si>
  <si>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</si>
  <si>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</si>
  <si>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</si>
  <si>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</si>
  <si>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</si>
  <si>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</si>
  <si>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</si>
  <si>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</si>
  <si>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</si>
  <si>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</si>
  <si>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</si>
  <si>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</si>
  <si>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</si>
  <si>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</si>
  <si>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</si>
  <si>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</si>
  <si>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</si>
  <si>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</si>
  <si>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</si>
  <si>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</si>
  <si>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</si>
  <si>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</si>
  <si>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</si>
  <si>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</si>
  <si>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</si>
  <si>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Santa Barbara MHP is required to submit a plan of correction within 30 days to address each deficiency, which is subject to DHCS approval.</t>
  </si>
  <si>
    <t>Santa Clara MHP is required to submit a plan of correction within 30 days to address each deficiency, which is subject to DHCS approval.</t>
  </si>
  <si>
    <t xml:space="preserve">Santa Cruz MHP is required to submit a plan of correction within 30 days to address each deficiency, which is subject to DHCS approval. </t>
  </si>
  <si>
    <t>Santa Cruz MHP is required to submit a plan of correction within 30 days to address each deficiency, which is subject to DHCS approval.</t>
  </si>
  <si>
    <t>DHCS will monitor the corrective action plan to ensure the Plan submits a 274 file to analyze time or distance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</si>
  <si>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</si>
  <si>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Shasta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</si>
  <si>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</si>
  <si>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provider directory review</t>
  </si>
  <si>
    <t xml:space="preserve">274 File; 
Language Capabilities: Contract
IHCP: Contract/Good-faith effort to contract; 
</t>
  </si>
  <si>
    <t>Siskiyou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</si>
  <si>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</si>
  <si>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Solano MHP is required to submit a plan of correction within 30 days to address each deficiency, which is subject to DHCS approval.</t>
  </si>
  <si>
    <t>Sonoma MHP is required to submit a plan of correction within 30 days to address each deficiency, which is subject to DHCS approval.</t>
  </si>
  <si>
    <t xml:space="preserve">Plan Provider Directory Review </t>
  </si>
  <si>
    <t>Stanislaus MHP is required to submit a plan of correction within 30 days to address each deficiency, which is subject to DHCS approval.</t>
  </si>
  <si>
    <t>Sutter/Yuba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</si>
  <si>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</si>
  <si>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</si>
  <si>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</si>
  <si>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</si>
  <si>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</si>
  <si>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</si>
  <si>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</si>
  <si>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</si>
  <si>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</si>
  <si>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</si>
  <si>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</si>
  <si>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</si>
  <si>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</si>
  <si>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</si>
  <si>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</si>
  <si>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</si>
  <si>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</si>
  <si>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</si>
  <si>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</si>
  <si>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</si>
  <si>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</si>
  <si>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</si>
  <si>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</si>
  <si>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</si>
  <si>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</si>
  <si>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</si>
  <si>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</si>
  <si>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</si>
  <si>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</si>
  <si>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</si>
  <si>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</si>
  <si>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</si>
  <si>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</si>
  <si>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 xml:space="preserve">San Mateo MHP does not meet the availability of services for timely access. DHCS analyzed the Timely Access Data Tool submitted by the Plan to determine compliance.  </t>
  </si>
  <si>
    <t xml:space="preserve">Santa Barbara MHP does not meet the availability of services for timely access. DHCS analyzed the Timely Access Data Tool submitted by the Plan to determine compliance.  </t>
  </si>
  <si>
    <t xml:space="preserve">Santa Clara MHP does not meet the availability of services for timely access. DHCS analyzed the Timely Access Data Tool submitted by the Plan to determine compliance.  </t>
  </si>
  <si>
    <t>Santa Cruz MHP does not meet the availability of services for time or distance standards, and network capacity and composition. DHCS was unable to conduct an analysis due to Santa Cruz MHP failing to submit any required documents by August 1, 2024, to certify its network for SFY 2024-2025. 
Santa Cruz MHP does not meet the availability of services for timely access. DHCS analyzed the Timely Access Data Tool submitted by the Plan to determine compliance.</t>
  </si>
  <si>
    <t>Shasta MHP does not meet the availability of services for capacity and composition. DHCS analyzed the 274 file submitted by the Plan to determine compliance. 
Shasta MHP does not meet the availabiliy of services for timely access due to submitting inaccurate data. DHCS was unable to analyze and determine compliance.</t>
  </si>
  <si>
    <t>Siskiyou MHP does not meet the availability of services for capacity and composition. DHCS analyzed the 274 file submitted by the Plan to determine compliance. 
Siskiyou MHP does not meet the availabiliy of services for timely access due to submitting inaccurate data. DHCS was unable to analyze and determine compliance.</t>
  </si>
  <si>
    <t>Solano MHP does not meet the availability of services for capacity and composition. DHCS analyzed the 274 file submitted by the Plan to determine compliance. 
Solano MHP does not meet the availabiliy of services for timely access due to submitting inaccurate data. DHCS was unable to analyze and determine compliance.</t>
  </si>
  <si>
    <t>Sonoma MHP does not meet the availability of services for capacity and composition. DHCS analyzed the 274 file submitted by the Plan to determine compliance. 
Sonoma MHP does not meet the availabiliy of services for timely access due to submitting inaccurate data. DHCS was unable to analyze and determine compliance.</t>
  </si>
  <si>
    <t>Stanislaus MHP does not meet the availability of services for capacity and composition. DHCS analyzed the 274 file submitted by the Plan to determine compliance. 
Stanislaus MHP does not meet the availabiliy of services for timely access due to submitting inaccurate data. DHCS was unable to analyze and determine compliance.</t>
  </si>
  <si>
    <t>Sutter/Yuba MHP does not meet the availability of services for capacity and composition. DHCS analyzed the 274 file submitted by the Plan to determine compliance. 
Sutter/Yuba MHP does not meet the availabiliy of services for timely access due to submitting inaccurate data. DHCS was unable to analyze and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</si>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</sst>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E12" activePane="bottomRight" state="frozen"/>
      <selection pane="bottomRight" activeCell="G18" sqref="G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Siskiyou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t="s">
        <v>325</v>
      </c>
      <c r="Q15" s="49" t="s">
        <v>458</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t="s">
        <v>360</v>
      </c>
      <c r="M16" s="49" t="s">
        <v>360</v>
      </c>
      <c r="N16" s="49" t="s">
        <v>360</v>
      </c>
      <c r="O16" s="49" t="s">
        <v>360</v>
      </c>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459</v>
      </c>
      <c r="H17" s="49" t="s">
        <v>459</v>
      </c>
      <c r="I17" s="49"/>
      <c r="J17" s="49"/>
      <c r="K17" s="49" t="s">
        <v>459</v>
      </c>
      <c r="L17" s="49" t="s">
        <v>459</v>
      </c>
      <c r="M17" s="49" t="s">
        <v>459</v>
      </c>
      <c r="N17" s="49" t="s">
        <v>459</v>
      </c>
      <c r="O17" s="49" t="s">
        <v>459</v>
      </c>
      <c r="P17" s="49" t="s">
        <v>459</v>
      </c>
      <c r="Q17" s="49" t="s">
        <v>459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t="s">
        <v>368</v>
      </c>
      <c r="L18" s="49" t="s">
        <v>368</v>
      </c>
      <c r="M18" s="49" t="s">
        <v>368</v>
      </c>
      <c r="N18" s="49" t="s">
        <v>368</v>
      </c>
      <c r="O18" s="49" t="s">
        <v>368</v>
      </c>
      <c r="P18" s="49" t="s">
        <v>456</v>
      </c>
      <c r="Q18" s="49" t="s">
        <v>460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v>45880</v>
      </c>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t="s">
        <v>159</v>
      </c>
      <c r="M20" s="51" t="s">
        <v>159</v>
      </c>
      <c r="N20" s="51" t="s">
        <v>159</v>
      </c>
      <c r="O20" s="51" t="s">
        <v>159</v>
      </c>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t="s">
        <v>55</v>
      </c>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t="s">
        <v>55</v>
      </c>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2" activePane="bottomRight" state="frozen"/>
      <selection pane="bottomRight" activeCell="H22" sqref="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Solano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c r="K15" s="49"/>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c r="K16" s="49"/>
      <c r="L16" s="49"/>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461</v>
      </c>
      <c r="I17" s="49"/>
      <c r="J17" s="49"/>
      <c r="K17" s="49"/>
      <c r="L17" s="49"/>
      <c r="M17" s="49" t="s">
        <v>461</v>
      </c>
      <c r="N17" s="49" t="s">
        <v>461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454</v>
      </c>
      <c r="I18" s="49"/>
      <c r="J18" s="49"/>
      <c r="K18" s="49"/>
      <c r="L18" s="49"/>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c r="K19" s="52"/>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c r="K20" s="51"/>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c r="K21" s="49"/>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c r="K22" s="49"/>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E12"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Sonoma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c r="M12" s="49"/>
      <c r="N12" s="49" t="s">
        <v>352</v>
      </c>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c r="M15" s="49"/>
      <c r="N15" s="49" t="s">
        <v>324</v>
      </c>
      <c r="O15" s="49"/>
      <c r="P15" s="49" t="s">
        <v>325</v>
      </c>
      <c r="Q15" s="49" t="s">
        <v>458</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t="s">
        <v>360</v>
      </c>
      <c r="K16" s="49" t="s">
        <v>360</v>
      </c>
      <c r="L16" s="49"/>
      <c r="M16" s="49"/>
      <c r="N16" s="49" t="s">
        <v>360</v>
      </c>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t="s">
        <v>462</v>
      </c>
      <c r="K17" s="49" t="s">
        <v>462</v>
      </c>
      <c r="L17" s="49"/>
      <c r="M17" s="49"/>
      <c r="N17" s="49" t="s">
        <v>462</v>
      </c>
      <c r="O17" s="49"/>
      <c r="P17" s="49" t="s">
        <v>462</v>
      </c>
      <c r="Q17" s="49" t="s">
        <v>462</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t="s">
        <v>454</v>
      </c>
      <c r="K18" s="49" t="s">
        <v>368</v>
      </c>
      <c r="L18" s="49"/>
      <c r="M18" s="49"/>
      <c r="N18" s="49" t="s">
        <v>368</v>
      </c>
      <c r="O18" s="49"/>
      <c r="P18" s="49" t="s">
        <v>456</v>
      </c>
      <c r="Q18" s="49" t="s">
        <v>460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v>45880</v>
      </c>
      <c r="K19" s="52">
        <v>45880</v>
      </c>
      <c r="L19" s="52"/>
      <c r="M19" s="52"/>
      <c r="N19" s="52">
        <v>45880</v>
      </c>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t="s">
        <v>159</v>
      </c>
      <c r="K20" s="51" t="s">
        <v>159</v>
      </c>
      <c r="L20" s="51"/>
      <c r="M20" s="51"/>
      <c r="N20" s="51" t="s">
        <v>159</v>
      </c>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t="s">
        <v>55</v>
      </c>
      <c r="K21" s="49" t="s">
        <v>55</v>
      </c>
      <c r="L21" s="49"/>
      <c r="M21" s="49"/>
      <c r="N21" s="49" t="s">
        <v>55</v>
      </c>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t="s">
        <v>55</v>
      </c>
      <c r="K22" s="49" t="s">
        <v>55</v>
      </c>
      <c r="L22" s="49"/>
      <c r="M22" s="49"/>
      <c r="N22" s="49" t="s">
        <v>55</v>
      </c>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H12" sqref="H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Stanislaus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t="s">
        <v>352</v>
      </c>
      <c r="M12" s="49"/>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c r="L15" s="49" t="s">
        <v>324</v>
      </c>
      <c r="M15" s="49"/>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t="s">
        <v>360</v>
      </c>
      <c r="M16" s="49"/>
      <c r="N16" s="49" t="s">
        <v>360</v>
      </c>
      <c r="O16" s="49" t="s">
        <v>360</v>
      </c>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464</v>
      </c>
      <c r="H17" s="49" t="s">
        <v>464</v>
      </c>
      <c r="I17" s="49"/>
      <c r="J17" s="49"/>
      <c r="K17" s="49"/>
      <c r="L17" s="49" t="s">
        <v>464</v>
      </c>
      <c r="M17" s="49"/>
      <c r="N17" s="49" t="s">
        <v>464</v>
      </c>
      <c r="O17" s="49" t="s">
        <v>464</v>
      </c>
      <c r="P17" s="49" t="s">
        <v>464</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c r="L18" s="49" t="s">
        <v>368</v>
      </c>
      <c r="M18" s="49"/>
      <c r="N18" s="49" t="s">
        <v>368</v>
      </c>
      <c r="O18" s="49" t="s">
        <v>368</v>
      </c>
      <c r="P18" s="49" t="s">
        <v>456</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v>45880</v>
      </c>
      <c r="M19" s="52"/>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t="s">
        <v>159</v>
      </c>
      <c r="M20" s="51"/>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t="s">
        <v>55</v>
      </c>
      <c r="M21" s="49"/>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t="s">
        <v>55</v>
      </c>
      <c r="M22" s="49"/>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Sutter/Yuba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t="s">
        <v>352</v>
      </c>
      <c r="J12" s="49" t="s">
        <v>352</v>
      </c>
      <c r="K12" s="49"/>
      <c r="L12" s="49" t="s">
        <v>352</v>
      </c>
      <c r="M12" s="49"/>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t="s">
        <v>323</v>
      </c>
      <c r="J15" s="49" t="s">
        <v>323</v>
      </c>
      <c r="K15" s="49"/>
      <c r="L15" s="49" t="s">
        <v>324</v>
      </c>
      <c r="M15" s="49"/>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t="s">
        <v>360</v>
      </c>
      <c r="J16" s="49" t="s">
        <v>360</v>
      </c>
      <c r="K16" s="49"/>
      <c r="L16" s="49" t="s">
        <v>360</v>
      </c>
      <c r="M16" s="49"/>
      <c r="N16" s="49" t="s">
        <v>360</v>
      </c>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t="s">
        <v>465</v>
      </c>
      <c r="J17" s="49" t="s">
        <v>465</v>
      </c>
      <c r="K17" s="49"/>
      <c r="L17" s="49" t="s">
        <v>465</v>
      </c>
      <c r="M17" s="49"/>
      <c r="N17" s="49" t="s">
        <v>465</v>
      </c>
      <c r="O17" s="49" t="s">
        <v>465</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t="s">
        <v>454</v>
      </c>
      <c r="J18" s="49" t="s">
        <v>454</v>
      </c>
      <c r="K18" s="49"/>
      <c r="L18" s="49" t="s">
        <v>368</v>
      </c>
      <c r="M18" s="49"/>
      <c r="N18" s="49" t="s">
        <v>368</v>
      </c>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v>45880</v>
      </c>
      <c r="J19" s="52">
        <v>45880</v>
      </c>
      <c r="K19" s="52"/>
      <c r="L19" s="52">
        <v>45880</v>
      </c>
      <c r="M19" s="52"/>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t="s">
        <v>159</v>
      </c>
      <c r="J20" s="51" t="s">
        <v>159</v>
      </c>
      <c r="K20" s="51"/>
      <c r="L20" s="51" t="s">
        <v>159</v>
      </c>
      <c r="M20" s="51"/>
      <c r="N20" s="51" t="s">
        <v>159</v>
      </c>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t="s">
        <v>55</v>
      </c>
      <c r="J21" s="49" t="s">
        <v>55</v>
      </c>
      <c r="K21" s="49"/>
      <c r="L21" s="49" t="s">
        <v>55</v>
      </c>
      <c r="M21" s="49"/>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t="s">
        <v>55</v>
      </c>
      <c r="J22" s="49" t="s">
        <v>55</v>
      </c>
      <c r="K22" s="49"/>
      <c r="L22" s="49" t="s">
        <v>55</v>
      </c>
      <c r="M22" s="49"/>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N9" sqref="N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466</v>
      </c>
      <c r="F1" s="180" t="s">
        <v>467</v>
      </c>
      <c r="G1" s="180" t="s">
        <v>468</v>
      </c>
      <c r="H1" s="180" t="s">
        <v>469</v>
      </c>
      <c r="I1" s="180" t="s">
        <v>470</v>
      </c>
      <c r="J1" s="180" t="s">
        <v>471</v>
      </c>
      <c r="K1" s="180" t="s">
        <v>472</v>
      </c>
      <c r="L1" s="180" t="s">
        <v>473</v>
      </c>
      <c r="M1" s="180" t="s">
        <v>474</v>
      </c>
      <c r="N1" s="180" t="s">
        <v>475</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476</v>
      </c>
      <c r="B3" s="24"/>
      <c r="C3" s="24"/>
      <c r="D3" s="1"/>
      <c r="E3" s="2"/>
      <c r="F3" s="2"/>
      <c r="G3" s="2"/>
      <c r="H3" s="2"/>
      <c r="I3" s="2"/>
      <c r="J3" s="2"/>
      <c r="K3" s="2"/>
      <c r="L3" s="2"/>
    </row>
    <row r="4" spans="1:14" ht="40.15" customHeight="1">
      <c r="A4" s="307" t="s">
        <v>477</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San Mateo MHP</v>
      </c>
      <c r="F5" s="59" t="str">
        <f>IF('I_State and program information'!$E$26&lt;&gt;"",'I_State and program information'!$E$26,"[Plan 2]")</f>
        <v>Santa Barbara MHP</v>
      </c>
      <c r="G5" s="59" t="str">
        <f>IF('I_State and program information'!$E$27&lt;&gt;"",'I_State and program information'!$E$27,"[Plan 3]")</f>
        <v>Santa Clara MHP</v>
      </c>
      <c r="H5" s="59" t="str">
        <f>IF('I_State and program information'!$E$28&lt;&gt;"",'I_State and program information'!$E$28,"[Plan 4]")</f>
        <v>Santa Cruz MHP</v>
      </c>
      <c r="I5" s="59" t="str">
        <f>IF('I_State and program information'!$E$29&lt;&gt;"",'I_State and program information'!$E$29,"[Plan 5]")</f>
        <v>Shasta MHP</v>
      </c>
      <c r="J5" s="59" t="str">
        <f>IF('I_State and program information'!$E$30&lt;&gt;"",'I_State and program information'!$E$30,"[Plan 6]")</f>
        <v>Siskiyou MHP</v>
      </c>
      <c r="K5" s="59" t="str">
        <f>IF('I_State and program information'!$E$31&lt;&gt;"",'I_State and program information'!$E$31,"[Plan 7]")</f>
        <v>Solano MHP</v>
      </c>
      <c r="L5" s="59" t="str">
        <f>IF('I_State and program information'!$E$32&lt;&gt;"",'I_State and program information'!$E$32,"[Plan 8]")</f>
        <v>Sonoma MHP</v>
      </c>
      <c r="M5" s="59" t="str">
        <f>IF('I_State and program information'!$E$33&lt;&gt;"",'I_State and program information'!$E$33,"[Plan 9]")</f>
        <v>Stanislaus MHP</v>
      </c>
      <c r="N5" s="59" t="str">
        <f>IF('I_State and program information'!$E$34&lt;&gt;"",'I_State and program information'!$E$34,"[Plan 10]")</f>
        <v>Sutter/Yuba MHP</v>
      </c>
    </row>
    <row r="6" spans="1:14" ht="61.15" customHeight="1">
      <c r="A6" s="16" t="s">
        <v>478</v>
      </c>
      <c r="B6" s="9" t="s">
        <v>479</v>
      </c>
      <c r="C6" s="15" t="s">
        <v>480</v>
      </c>
      <c r="D6" s="15" t="s">
        <v>84</v>
      </c>
      <c r="E6" s="88" t="s">
        <v>481</v>
      </c>
      <c r="F6" s="60" t="s">
        <v>481</v>
      </c>
      <c r="G6" s="60" t="s">
        <v>481</v>
      </c>
      <c r="H6" s="60" t="s">
        <v>481</v>
      </c>
      <c r="I6" s="60" t="s">
        <v>481</v>
      </c>
      <c r="J6" s="60" t="s">
        <v>481</v>
      </c>
      <c r="K6" s="60" t="s">
        <v>481</v>
      </c>
      <c r="L6" s="60" t="s">
        <v>481</v>
      </c>
      <c r="M6" s="60" t="s">
        <v>481</v>
      </c>
      <c r="N6" s="60" t="s">
        <v>481</v>
      </c>
    </row>
    <row r="7" spans="1:14" ht="32.450000000000003" customHeight="1">
      <c r="A7" s="309" t="s">
        <v>482</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483</v>
      </c>
      <c r="B8" s="9" t="s">
        <v>484</v>
      </c>
      <c r="C8" s="15" t="s">
        <v>485</v>
      </c>
      <c r="D8" s="15" t="s">
        <v>96</v>
      </c>
      <c r="E8" s="56"/>
      <c r="F8" s="60"/>
      <c r="G8" s="60"/>
      <c r="H8" s="60" t="s">
        <v>486</v>
      </c>
      <c r="I8" s="60" t="s">
        <v>486</v>
      </c>
      <c r="J8" s="60" t="s">
        <v>486</v>
      </c>
      <c r="K8" s="60" t="s">
        <v>486</v>
      </c>
      <c r="L8" s="60" t="s">
        <v>486</v>
      </c>
      <c r="M8" s="60" t="s">
        <v>486</v>
      </c>
      <c r="N8" s="60" t="s">
        <v>486</v>
      </c>
    </row>
    <row r="9" spans="1:14" ht="85.5">
      <c r="A9" s="16" t="s">
        <v>487</v>
      </c>
      <c r="B9" s="9" t="s">
        <v>488</v>
      </c>
      <c r="C9" s="15" t="s">
        <v>485</v>
      </c>
      <c r="D9" s="15" t="s">
        <v>96</v>
      </c>
      <c r="E9" s="56" t="s">
        <v>489</v>
      </c>
      <c r="F9" s="60" t="s">
        <v>489</v>
      </c>
      <c r="G9" s="60" t="s">
        <v>489</v>
      </c>
      <c r="H9" s="60" t="s">
        <v>489</v>
      </c>
      <c r="I9" s="60" t="s">
        <v>489</v>
      </c>
      <c r="J9" s="60" t="s">
        <v>489</v>
      </c>
      <c r="K9" s="60" t="s">
        <v>489</v>
      </c>
      <c r="L9" s="60" t="s">
        <v>489</v>
      </c>
      <c r="M9" s="60" t="s">
        <v>489</v>
      </c>
      <c r="N9" s="60" t="s">
        <v>489</v>
      </c>
    </row>
    <row r="10" spans="1:14" ht="57.75">
      <c r="A10" s="16" t="s">
        <v>490</v>
      </c>
      <c r="B10" s="9" t="s">
        <v>491</v>
      </c>
      <c r="C10" s="15" t="s">
        <v>485</v>
      </c>
      <c r="D10" s="15" t="s">
        <v>96</v>
      </c>
      <c r="E10" s="56"/>
      <c r="F10" s="60"/>
      <c r="G10" s="60"/>
      <c r="H10" s="60"/>
      <c r="I10" s="60"/>
      <c r="J10" s="60"/>
      <c r="K10" s="60"/>
      <c r="L10" s="60"/>
      <c r="M10" s="60"/>
      <c r="N10" s="60"/>
    </row>
    <row r="11" spans="1:14" ht="42" customHeight="1">
      <c r="B11" s="24" t="s">
        <v>492</v>
      </c>
      <c r="C11" s="24"/>
    </row>
    <row r="12" spans="1:14" ht="99.75">
      <c r="A12" s="16" t="s">
        <v>493</v>
      </c>
      <c r="B12" s="9" t="s">
        <v>492</v>
      </c>
      <c r="C12" s="15" t="s">
        <v>494</v>
      </c>
      <c r="D12" s="15" t="s">
        <v>58</v>
      </c>
      <c r="E12" s="56" t="s">
        <v>495</v>
      </c>
      <c r="F12" s="60" t="s">
        <v>495</v>
      </c>
      <c r="G12" s="60" t="s">
        <v>495</v>
      </c>
      <c r="H12" s="60" t="s">
        <v>495</v>
      </c>
      <c r="I12" s="60" t="s">
        <v>495</v>
      </c>
      <c r="J12" s="60" t="s">
        <v>495</v>
      </c>
      <c r="K12" s="60" t="s">
        <v>495</v>
      </c>
      <c r="L12" s="60" t="s">
        <v>495</v>
      </c>
      <c r="M12" s="60" t="s">
        <v>495</v>
      </c>
      <c r="N12" s="60" t="s">
        <v>495</v>
      </c>
    </row>
    <row r="13" spans="1:14" ht="128.25">
      <c r="A13" s="16" t="s">
        <v>496</v>
      </c>
      <c r="B13" s="9" t="s">
        <v>497</v>
      </c>
      <c r="C13" s="15" t="s">
        <v>498</v>
      </c>
      <c r="D13" s="15" t="s">
        <v>58</v>
      </c>
      <c r="E13" s="56" t="s">
        <v>499</v>
      </c>
      <c r="F13" s="60" t="s">
        <v>500</v>
      </c>
      <c r="G13" s="60" t="s">
        <v>501</v>
      </c>
      <c r="H13" s="60" t="s">
        <v>502</v>
      </c>
      <c r="I13" s="60" t="s">
        <v>503</v>
      </c>
      <c r="J13" s="60" t="s">
        <v>504</v>
      </c>
      <c r="K13" s="60" t="s">
        <v>505</v>
      </c>
      <c r="L13" s="60" t="s">
        <v>506</v>
      </c>
      <c r="M13" s="60" t="s">
        <v>507</v>
      </c>
      <c r="N13" s="60" t="s">
        <v>508</v>
      </c>
    </row>
    <row r="14" spans="1:14" ht="42.75">
      <c r="A14" s="16" t="s">
        <v>509</v>
      </c>
      <c r="B14" s="9" t="s">
        <v>510</v>
      </c>
      <c r="C14" s="15" t="s">
        <v>511</v>
      </c>
      <c r="D14" s="15" t="s">
        <v>58</v>
      </c>
      <c r="E14" s="56" t="s">
        <v>364</v>
      </c>
      <c r="F14" s="60" t="s">
        <v>449</v>
      </c>
      <c r="G14" s="60" t="s">
        <v>450</v>
      </c>
      <c r="H14" s="60" t="s">
        <v>452</v>
      </c>
      <c r="I14" s="60" t="s">
        <v>455</v>
      </c>
      <c r="J14" s="60" t="s">
        <v>459</v>
      </c>
      <c r="K14" s="60" t="s">
        <v>461</v>
      </c>
      <c r="L14" s="60" t="s">
        <v>462</v>
      </c>
      <c r="M14" s="60" t="s">
        <v>464</v>
      </c>
      <c r="N14" s="60" t="s">
        <v>465</v>
      </c>
    </row>
    <row r="15" spans="1:14" ht="213.75">
      <c r="A15" s="30" t="s">
        <v>512</v>
      </c>
      <c r="B15" s="31" t="s">
        <v>513</v>
      </c>
      <c r="C15" s="31" t="s">
        <v>514</v>
      </c>
      <c r="D15" s="15" t="s">
        <v>58</v>
      </c>
      <c r="E15" s="56" t="s">
        <v>515</v>
      </c>
      <c r="F15" s="60" t="s">
        <v>515</v>
      </c>
      <c r="G15" s="60" t="s">
        <v>515</v>
      </c>
      <c r="H15" s="60" t="s">
        <v>516</v>
      </c>
      <c r="I15" s="60" t="s">
        <v>517</v>
      </c>
      <c r="J15" s="60" t="s">
        <v>517</v>
      </c>
      <c r="K15" s="60" t="s">
        <v>517</v>
      </c>
      <c r="L15" s="60" t="s">
        <v>517</v>
      </c>
      <c r="M15" s="60" t="s">
        <v>517</v>
      </c>
      <c r="N15" s="60" t="s">
        <v>517</v>
      </c>
    </row>
    <row r="16" spans="1:14" ht="30" customHeight="1">
      <c r="A16" s="30" t="s">
        <v>518</v>
      </c>
      <c r="B16" s="31" t="s">
        <v>421</v>
      </c>
      <c r="C16" s="31" t="s">
        <v>519</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520</v>
      </c>
      <c r="B1" s="21"/>
      <c r="H1" s="44"/>
      <c r="I1" s="44"/>
      <c r="J1" s="22" t="s">
        <v>521</v>
      </c>
      <c r="K1" s="22" t="s">
        <v>522</v>
      </c>
      <c r="L1" s="80" t="s">
        <v>523</v>
      </c>
      <c r="M1" s="81" t="s">
        <v>160</v>
      </c>
      <c r="N1" s="81" t="s">
        <v>161</v>
      </c>
      <c r="O1" s="22" t="s">
        <v>162</v>
      </c>
      <c r="P1" s="22" t="s">
        <v>163</v>
      </c>
      <c r="Q1" s="22" t="s">
        <v>164</v>
      </c>
      <c r="R1" s="22" t="s">
        <v>524</v>
      </c>
      <c r="S1" s="22" t="s">
        <v>525</v>
      </c>
      <c r="T1" s="22" t="s">
        <v>526</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527</v>
      </c>
      <c r="BM1" s="43" t="s">
        <v>528</v>
      </c>
      <c r="BN1" s="43" t="s">
        <v>529</v>
      </c>
      <c r="BO1" s="43" t="s">
        <v>530</v>
      </c>
      <c r="BP1" s="43" t="s">
        <v>531</v>
      </c>
      <c r="BQ1" s="43" t="s">
        <v>532</v>
      </c>
      <c r="BR1" s="43" t="s">
        <v>533</v>
      </c>
      <c r="BS1" s="43" t="s">
        <v>534</v>
      </c>
      <c r="BT1" s="43" t="s">
        <v>535</v>
      </c>
      <c r="BU1" s="43" t="s">
        <v>536</v>
      </c>
      <c r="BV1" s="43" t="s">
        <v>537</v>
      </c>
      <c r="BW1" s="43" t="s">
        <v>538</v>
      </c>
      <c r="BX1" s="43" t="s">
        <v>539</v>
      </c>
      <c r="BY1" s="43" t="s">
        <v>540</v>
      </c>
      <c r="BZ1" s="43" t="s">
        <v>541</v>
      </c>
      <c r="CA1" s="43" t="s">
        <v>542</v>
      </c>
      <c r="CB1" s="43" t="s">
        <v>543</v>
      </c>
      <c r="CC1" s="43" t="s">
        <v>544</v>
      </c>
      <c r="CD1" s="43" t="s">
        <v>545</v>
      </c>
      <c r="CE1" s="43" t="s">
        <v>546</v>
      </c>
      <c r="CF1" s="43" t="s">
        <v>547</v>
      </c>
      <c r="CG1" s="43" t="s">
        <v>548</v>
      </c>
      <c r="CH1" s="43" t="s">
        <v>549</v>
      </c>
      <c r="CI1" s="43" t="s">
        <v>550</v>
      </c>
      <c r="CJ1" s="43" t="s">
        <v>551</v>
      </c>
      <c r="CK1" s="43" t="s">
        <v>552</v>
      </c>
      <c r="CL1" s="43" t="s">
        <v>553</v>
      </c>
      <c r="CM1" s="43" t="s">
        <v>554</v>
      </c>
      <c r="CN1" s="43" t="s">
        <v>555</v>
      </c>
      <c r="CO1" s="43" t="s">
        <v>556</v>
      </c>
      <c r="CP1" s="43" t="s">
        <v>557</v>
      </c>
      <c r="CQ1" s="43" t="s">
        <v>558</v>
      </c>
      <c r="CR1" s="43" t="s">
        <v>559</v>
      </c>
      <c r="CS1" s="43" t="s">
        <v>560</v>
      </c>
      <c r="CT1" s="43" t="s">
        <v>561</v>
      </c>
      <c r="CU1" s="43" t="s">
        <v>562</v>
      </c>
      <c r="CV1" s="43" t="s">
        <v>563</v>
      </c>
      <c r="CW1" s="43" t="s">
        <v>564</v>
      </c>
      <c r="CX1" s="43" t="s">
        <v>565</v>
      </c>
      <c r="CY1" s="43" t="s">
        <v>566</v>
      </c>
      <c r="CZ1" s="43" t="s">
        <v>567</v>
      </c>
      <c r="DA1" s="43" t="s">
        <v>568</v>
      </c>
      <c r="DB1" s="43" t="s">
        <v>569</v>
      </c>
      <c r="DC1" s="43" t="s">
        <v>570</v>
      </c>
      <c r="DD1" s="43" t="s">
        <v>571</v>
      </c>
      <c r="DE1" s="43" t="s">
        <v>572</v>
      </c>
      <c r="DF1" s="43" t="s">
        <v>573</v>
      </c>
      <c r="DG1" s="43" t="s">
        <v>574</v>
      </c>
      <c r="DH1" s="43" t="s">
        <v>575</v>
      </c>
      <c r="DI1" s="43" t="s">
        <v>576</v>
      </c>
      <c r="DJ1" s="43" t="s">
        <v>577</v>
      </c>
      <c r="DK1" s="43" t="s">
        <v>578</v>
      </c>
      <c r="DL1" s="43" t="s">
        <v>579</v>
      </c>
      <c r="DM1" s="43" t="s">
        <v>580</v>
      </c>
      <c r="DN1" s="43" t="s">
        <v>581</v>
      </c>
      <c r="DO1" s="43" t="s">
        <v>582</v>
      </c>
      <c r="DP1" s="43" t="s">
        <v>583</v>
      </c>
      <c r="DQ1" s="43" t="s">
        <v>584</v>
      </c>
      <c r="DR1" s="43" t="s">
        <v>585</v>
      </c>
      <c r="DS1" s="43" t="s">
        <v>586</v>
      </c>
      <c r="DT1" s="43" t="s">
        <v>587</v>
      </c>
      <c r="DU1" s="43" t="s">
        <v>588</v>
      </c>
      <c r="DV1" s="43" t="s">
        <v>589</v>
      </c>
      <c r="DW1" s="43" t="s">
        <v>590</v>
      </c>
      <c r="DX1" s="43" t="s">
        <v>591</v>
      </c>
      <c r="DY1" s="43" t="s">
        <v>592</v>
      </c>
      <c r="DZ1" s="43" t="s">
        <v>593</v>
      </c>
      <c r="EA1" s="43" t="s">
        <v>594</v>
      </c>
      <c r="EB1" s="43" t="s">
        <v>595</v>
      </c>
      <c r="EC1" s="43" t="s">
        <v>596</v>
      </c>
      <c r="ED1" s="43" t="s">
        <v>597</v>
      </c>
      <c r="EE1" s="43" t="s">
        <v>598</v>
      </c>
      <c r="EF1" s="43" t="s">
        <v>599</v>
      </c>
      <c r="EG1" s="43" t="s">
        <v>600</v>
      </c>
      <c r="EH1" s="43" t="s">
        <v>601</v>
      </c>
      <c r="EI1" s="43" t="s">
        <v>602</v>
      </c>
      <c r="EJ1" s="43" t="s">
        <v>603</v>
      </c>
      <c r="EK1" s="43" t="s">
        <v>604</v>
      </c>
      <c r="EL1" s="43" t="s">
        <v>605</v>
      </c>
      <c r="EM1" s="43" t="s">
        <v>606</v>
      </c>
      <c r="EN1" s="43" t="s">
        <v>607</v>
      </c>
      <c r="EO1" s="43" t="s">
        <v>608</v>
      </c>
      <c r="EP1" s="43" t="s">
        <v>609</v>
      </c>
      <c r="EQ1" s="43" t="s">
        <v>610</v>
      </c>
      <c r="ER1" s="43" t="s">
        <v>611</v>
      </c>
      <c r="ES1" s="43" t="s">
        <v>612</v>
      </c>
      <c r="ET1" s="43" t="s">
        <v>613</v>
      </c>
      <c r="EU1" s="43" t="s">
        <v>614</v>
      </c>
      <c r="EV1" s="43" t="s">
        <v>615</v>
      </c>
      <c r="EW1" s="43" t="s">
        <v>616</v>
      </c>
      <c r="EX1" s="43" t="s">
        <v>617</v>
      </c>
      <c r="EY1" s="43" t="s">
        <v>618</v>
      </c>
      <c r="EZ1" s="43" t="s">
        <v>619</v>
      </c>
      <c r="FA1" s="43" t="s">
        <v>620</v>
      </c>
      <c r="FB1" s="43" t="s">
        <v>621</v>
      </c>
      <c r="FC1" s="43" t="s">
        <v>622</v>
      </c>
      <c r="FD1" s="43" t="s">
        <v>623</v>
      </c>
      <c r="FE1" s="43" t="s">
        <v>624</v>
      </c>
      <c r="FF1" s="43" t="s">
        <v>625</v>
      </c>
      <c r="FG1" s="43" t="s">
        <v>626</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627</v>
      </c>
      <c r="B2" s="7" t="s">
        <v>628</v>
      </c>
      <c r="C2" s="7" t="s">
        <v>90</v>
      </c>
      <c r="D2" s="7" t="s">
        <v>629</v>
      </c>
      <c r="E2" s="94" t="s">
        <v>629</v>
      </c>
      <c r="F2" s="25" t="s">
        <v>630</v>
      </c>
      <c r="G2" s="7" t="s">
        <v>631</v>
      </c>
      <c r="H2" s="7" t="s">
        <v>632</v>
      </c>
      <c r="I2" s="8" t="s">
        <v>152</v>
      </c>
      <c r="J2" s="25" t="s">
        <v>633</v>
      </c>
      <c r="K2" s="25" t="s">
        <v>634</v>
      </c>
      <c r="L2" s="25"/>
      <c r="M2" s="25"/>
      <c r="N2" s="25"/>
      <c r="O2" s="25"/>
      <c r="P2" s="25"/>
      <c r="Q2" s="25"/>
      <c r="R2" s="25"/>
      <c r="S2" s="25"/>
      <c r="T2" s="25"/>
      <c r="U2" s="8" t="s">
        <v>635</v>
      </c>
      <c r="V2" s="7" t="s">
        <v>294</v>
      </c>
      <c r="W2" s="8" t="s">
        <v>636</v>
      </c>
      <c r="X2" s="7" t="s">
        <v>637</v>
      </c>
      <c r="Y2" s="7" t="s">
        <v>638</v>
      </c>
      <c r="Z2" s="7" t="s">
        <v>639</v>
      </c>
      <c r="AA2" s="7" t="s">
        <v>640</v>
      </c>
      <c r="AB2" s="7" t="s">
        <v>641</v>
      </c>
      <c r="AC2" s="7" t="s">
        <v>642</v>
      </c>
      <c r="AD2" s="7" t="s">
        <v>643</v>
      </c>
      <c r="AE2" s="25" t="s">
        <v>644</v>
      </c>
      <c r="AF2" s="25"/>
      <c r="AG2" s="25"/>
      <c r="AH2" s="25"/>
      <c r="AI2" s="25"/>
      <c r="AJ2" s="25"/>
      <c r="AK2" s="25"/>
      <c r="AL2" s="25"/>
      <c r="AM2" s="25"/>
      <c r="AN2" s="25"/>
      <c r="AO2" s="7" t="s">
        <v>645</v>
      </c>
      <c r="AP2" s="25" t="s">
        <v>646</v>
      </c>
      <c r="AQ2" s="25"/>
      <c r="AR2" s="25"/>
      <c r="AS2" s="25"/>
      <c r="AT2" s="25"/>
      <c r="AU2" s="25"/>
      <c r="AV2" s="25"/>
      <c r="AW2" s="25"/>
      <c r="AX2" s="25"/>
      <c r="AY2" s="25"/>
      <c r="AZ2" s="7" t="s">
        <v>647</v>
      </c>
      <c r="BA2" s="25" t="s">
        <v>648</v>
      </c>
      <c r="BB2" s="25"/>
      <c r="BC2" s="25"/>
      <c r="BD2" s="25"/>
      <c r="BE2" s="25"/>
      <c r="BF2" s="25"/>
      <c r="BG2" s="25"/>
      <c r="BH2" s="25"/>
      <c r="BI2" s="25"/>
      <c r="BJ2" s="25"/>
      <c r="BK2" s="246" t="s">
        <v>649</v>
      </c>
      <c r="BL2" s="246" t="s">
        <v>650</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651</v>
      </c>
      <c r="B3" s="10" t="s">
        <v>652</v>
      </c>
      <c r="C3" s="17" t="s">
        <v>653</v>
      </c>
      <c r="D3" s="17" t="s">
        <v>631</v>
      </c>
      <c r="E3" s="14" t="s">
        <v>654</v>
      </c>
      <c r="F3" s="62" t="str">
        <f>IF(ISNUMBER(FIND(services,'I_State and program information'!E20)),"",'I_State and program information'!E20&amp;services)</f>
        <v xml:space="preserve">Services; </v>
      </c>
      <c r="G3" s="12" t="s">
        <v>134</v>
      </c>
      <c r="H3" s="3" t="s">
        <v>159</v>
      </c>
      <c r="I3" s="3" t="s">
        <v>655</v>
      </c>
      <c r="J3" s="32" t="str">
        <f>IF('I_State and program information'!E25="","",'I_State and program information'!E25&amp;"; ")</f>
        <v xml:space="preserve">San Mateo MHP; </v>
      </c>
      <c r="K3" s="41" t="str">
        <f>IF(ISNUMBER(FIND(plan1,'I_State and program information'!$E$52)),"",'I_State and program information'!$E$52&amp;plan1)</f>
        <v/>
      </c>
      <c r="L3" s="41" t="str">
        <f>IF(ISNUMBER(FIND(plan1,'I_State and program information'!$E$56)),"",'I_State and program information'!$E$56&amp;plan1)</f>
        <v xml:space="preserve">San Mateo MHP; </v>
      </c>
      <c r="M3" s="41" t="str">
        <f>IF(ISNUMBER(FIND(plan1,'I_State and program information'!$E$60)),"",'I_State and program information'!$E$60&amp;plan1)</f>
        <v xml:space="preserve">San Mateo MHP; </v>
      </c>
      <c r="N3" s="41" t="str">
        <f>IF(ISNUMBER(FIND(plan1,'I_State and program information'!$E$64)),"",'I_State and program information'!$E$64&amp;plan1)</f>
        <v xml:space="preserve">San Mateo MHP; </v>
      </c>
      <c r="O3" s="41" t="str">
        <f>IF(ISNUMBER(FIND(plan1,'I_State and program information'!$E$68)),"",'I_State and program information'!$E$68&amp;plan1)</f>
        <v xml:space="preserve">San Mateo MHP; </v>
      </c>
      <c r="P3" s="41" t="str">
        <f>IF(ISNUMBER(FIND(plan1,'I_State and program information'!$E$72)),"",'I_State and program information'!$E$72&amp;plan1)</f>
        <v xml:space="preserve">San Mateo MHP; </v>
      </c>
      <c r="Q3" s="41" t="str">
        <f>IF(ISNUMBER(FIND(plan1,'I_State and program information'!$E$76)),"",'I_State and program information'!$E$76&amp;plan1)</f>
        <v xml:space="preserve">San Mateo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656</v>
      </c>
      <c r="W3" s="18" t="s">
        <v>149</v>
      </c>
      <c r="X3" s="3" t="s">
        <v>331</v>
      </c>
      <c r="Y3" s="3" t="s">
        <v>336</v>
      </c>
      <c r="Z3" s="3" t="s">
        <v>657</v>
      </c>
      <c r="AA3" s="3" t="s">
        <v>352</v>
      </c>
      <c r="AB3" s="3" t="s">
        <v>151</v>
      </c>
      <c r="AC3" s="3" t="s">
        <v>658</v>
      </c>
      <c r="AD3" s="3" t="s">
        <v>486</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489</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659</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270.75">
      <c r="A4" s="3" t="s">
        <v>70</v>
      </c>
      <c r="B4" s="11" t="s">
        <v>660</v>
      </c>
      <c r="C4" s="17" t="s">
        <v>93</v>
      </c>
      <c r="D4" s="17" t="s">
        <v>661</v>
      </c>
      <c r="E4" s="14" t="s">
        <v>662</v>
      </c>
      <c r="F4" s="62" t="str">
        <f>IF(ISNUMBER(FIND(benefits,'I_State and program information'!E20)),"",'I_State and program information'!E20&amp;benefits)</f>
        <v xml:space="preserve">Benefits; </v>
      </c>
      <c r="G4" s="12" t="s">
        <v>129</v>
      </c>
      <c r="H4" s="3" t="s">
        <v>151</v>
      </c>
      <c r="I4" s="3" t="s">
        <v>663</v>
      </c>
      <c r="J4" s="32" t="str">
        <f>IF('I_State and program information'!E26="","",'I_State and program information'!E26&amp;"; ")</f>
        <v xml:space="preserve">Santa Barbara MHP; </v>
      </c>
      <c r="K4" s="41" t="str">
        <f>IF(ISNUMBER(FIND(plan2,'I_State and program information'!$E$52)),"",'I_State and program information'!$E$52&amp;plan2)</f>
        <v/>
      </c>
      <c r="L4" s="41" t="str">
        <f>IF(ISNUMBER(FIND(plan2,'I_State and program information'!$E$56)),"",'I_State and program information'!$E$56&amp;plan2)</f>
        <v xml:space="preserve">Santa Barbara MHP; </v>
      </c>
      <c r="M4" s="41" t="str">
        <f>IF(ISNUMBER(FIND(plan2,'I_State and program information'!$E$60)),"",'I_State and program information'!$E$60&amp;plan2)</f>
        <v xml:space="preserve">Santa Barbara MHP; </v>
      </c>
      <c r="N4" s="41" t="str">
        <f>IF(ISNUMBER(FIND(plan2,'I_State and program information'!$E$64)),"",'I_State and program information'!$E$64&amp;plan2)</f>
        <v xml:space="preserve">Santa Barbara MHP; </v>
      </c>
      <c r="O4" s="41" t="str">
        <f>IF(ISNUMBER(FIND(plan2,'I_State and program information'!$E$68)),"",'I_State and program information'!$E$68&amp;plan2)</f>
        <v xml:space="preserve">Santa Barbara MHP; </v>
      </c>
      <c r="P4" s="41" t="str">
        <f>IF(ISNUMBER(FIND(plan2,'I_State and program information'!$E$72)),"",'I_State and program information'!$E$72&amp;plan2)</f>
        <v xml:space="preserve">Santa Barbara MHP; </v>
      </c>
      <c r="Q4" s="41" t="str">
        <f>IF(ISNUMBER(FIND(plan2,'I_State and program information'!$E$76)),"",'I_State and program information'!$E$76&amp;plan2)</f>
        <v xml:space="preserve">Santa Barbara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664</v>
      </c>
      <c r="W4" s="18" t="s">
        <v>665</v>
      </c>
      <c r="X4" s="3" t="s">
        <v>332</v>
      </c>
      <c r="Y4" s="3" t="s">
        <v>666</v>
      </c>
      <c r="Z4" s="3" t="s">
        <v>344</v>
      </c>
      <c r="AB4" s="3" t="s">
        <v>159</v>
      </c>
      <c r="AC4" s="3" t="s">
        <v>481</v>
      </c>
      <c r="AD4" s="3" t="s">
        <v>667</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668</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669</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242.25">
      <c r="A5" s="3" t="s">
        <v>670</v>
      </c>
      <c r="B5" s="11" t="s">
        <v>671</v>
      </c>
      <c r="C5" s="17" t="s">
        <v>672</v>
      </c>
      <c r="D5" s="17" t="s">
        <v>673</v>
      </c>
      <c r="E5" s="14" t="s">
        <v>674</v>
      </c>
      <c r="F5" s="62" t="str">
        <f>IF(ISNUMBER(FIND(geographic,'I_State and program information'!E20)),"",'I_State and program information'!E20&amp;geographic)</f>
        <v xml:space="preserve">Geographic service area; </v>
      </c>
      <c r="G5" s="11"/>
      <c r="I5" s="3" t="s">
        <v>675</v>
      </c>
      <c r="J5" s="32" t="str">
        <f>IF('I_State and program information'!E27="","",'I_State and program information'!E27&amp;"; ")</f>
        <v xml:space="preserve">Santa Clara MHP; </v>
      </c>
      <c r="K5" s="41" t="str">
        <f>IF(ISNUMBER(FIND(plan3,'I_State and program information'!$E$52)),"",'I_State and program information'!$E$52&amp;plan3)</f>
        <v/>
      </c>
      <c r="L5" s="41" t="str">
        <f>IF(ISNUMBER(FIND(plan3,'I_State and program information'!$E$56)),"",'I_State and program information'!$E$56&amp;plan3)</f>
        <v xml:space="preserve">Santa Clara MHP; </v>
      </c>
      <c r="M5" s="41" t="str">
        <f>IF(ISNUMBER(FIND(plan3,'I_State and program information'!$E$60)),"",'I_State and program information'!$E$60&amp;plan3)</f>
        <v xml:space="preserve">Santa Clara MHP; </v>
      </c>
      <c r="N5" s="41" t="str">
        <f>IF(ISNUMBER(FIND(plan3,'I_State and program information'!$E$64)),"",'I_State and program information'!$E$64&amp;plan3)</f>
        <v xml:space="preserve">Santa Clara MHP; </v>
      </c>
      <c r="O5" s="41" t="str">
        <f>IF(ISNUMBER(FIND(plan3,'I_State and program information'!$E$68)),"",'I_State and program information'!$E$68&amp;plan3)</f>
        <v xml:space="preserve">Santa Clara MHP; </v>
      </c>
      <c r="P5" s="41" t="str">
        <f>IF(ISNUMBER(FIND(plan3,'I_State and program information'!$E$72)),"",'I_State and program information'!$E$72&amp;plan3)</f>
        <v xml:space="preserve">Santa Clara MHP; </v>
      </c>
      <c r="Q5" s="41" t="str">
        <f>IF(ISNUMBER(FIND(plan3,'I_State and program information'!$E$76)),"",'I_State and program information'!$E$76&amp;plan3)</f>
        <v xml:space="preserve">Santa Clara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676</v>
      </c>
      <c r="X5" s="3" t="s">
        <v>145</v>
      </c>
      <c r="Y5" s="3" t="s">
        <v>677</v>
      </c>
      <c r="AD5" s="3" t="s">
        <v>678</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679</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680</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228">
      <c r="A6" s="3" t="s">
        <v>681</v>
      </c>
      <c r="B6" s="11" t="s">
        <v>682</v>
      </c>
      <c r="C6" s="17"/>
      <c r="D6" s="17" t="s">
        <v>683</v>
      </c>
      <c r="E6" s="14" t="s">
        <v>684</v>
      </c>
      <c r="F6" s="62" t="str">
        <f>IF(ISNUMBER(FIND(composition,'I_State and program information'!E20)),"",'I_State and program information'!E20&amp;composition)</f>
        <v xml:space="preserve">Composition of provider network; </v>
      </c>
      <c r="G6" s="11"/>
      <c r="I6" s="3" t="s">
        <v>685</v>
      </c>
      <c r="J6" s="32" t="str">
        <f>IF('I_State and program information'!E28="","",'I_State and program information'!E28&amp;"; ")</f>
        <v xml:space="preserve">Santa Cruz MHP; </v>
      </c>
      <c r="K6" s="41" t="str">
        <f>IF(ISNUMBER(FIND(plan4,'I_State and program information'!$E$52)),"",'I_State and program information'!$E$52&amp;plan4)</f>
        <v/>
      </c>
      <c r="L6" s="41" t="str">
        <f>IF(ISNUMBER(FIND(plan4,'I_State and program information'!$E$56)),"",'I_State and program information'!$E$56&amp;plan4)</f>
        <v xml:space="preserve">Santa Cruz MHP; </v>
      </c>
      <c r="M6" s="41" t="str">
        <f>IF(ISNUMBER(FIND(plan4,'I_State and program information'!$E$60)),"",'I_State and program information'!$E$60&amp;plan4)</f>
        <v xml:space="preserve">Santa Cruz MHP; </v>
      </c>
      <c r="N6" s="41" t="str">
        <f>IF(ISNUMBER(FIND(plan4,'I_State and program information'!$E$64)),"",'I_State and program information'!$E$64&amp;plan4)</f>
        <v xml:space="preserve">Santa Cruz MHP; </v>
      </c>
      <c r="O6" s="41" t="str">
        <f>IF(ISNUMBER(FIND(plan4,'I_State and program information'!$E$68)),"",'I_State and program information'!$E$68&amp;plan4)</f>
        <v xml:space="preserve">Santa Cruz MHP; </v>
      </c>
      <c r="P6" s="41" t="str">
        <f>IF(ISNUMBER(FIND(plan4,'I_State and program information'!$E$72)),"",'I_State and program information'!$E$72&amp;plan4)</f>
        <v xml:space="preserve">Santa Cruz MHP; </v>
      </c>
      <c r="Q6" s="41" t="str">
        <f>IF(ISNUMBER(FIND(plan4,'I_State and program information'!$E$76)),"",'I_State and program information'!$E$76&amp;plan4)</f>
        <v xml:space="preserve">Santa Cruz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686</v>
      </c>
      <c r="X6" s="4" t="s">
        <v>687</v>
      </c>
      <c r="Y6" s="3" t="s">
        <v>688</v>
      </c>
      <c r="AD6" s="3" t="s">
        <v>689</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690</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691</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213.75">
      <c r="A7" s="3" t="s">
        <v>692</v>
      </c>
      <c r="B7" s="11" t="s">
        <v>85</v>
      </c>
      <c r="C7" s="17"/>
      <c r="D7" s="17" t="s">
        <v>693</v>
      </c>
      <c r="E7" s="14" t="s">
        <v>694</v>
      </c>
      <c r="F7" s="62" t="str">
        <f>IF(ISNUMBER(FIND(payments,'I_State and program information'!E20)),"",'I_State and program information'!E20&amp;payments)</f>
        <v>Payments to provider network;</v>
      </c>
      <c r="G7" s="11"/>
      <c r="I7" s="3" t="s">
        <v>695</v>
      </c>
      <c r="J7" s="32" t="str">
        <f>IF('I_State and program information'!E29="","",'I_State and program information'!E29&amp;"; ")</f>
        <v xml:space="preserve">Shasta MHP; </v>
      </c>
      <c r="K7" s="41" t="str">
        <f>IF(ISNUMBER(FIND(plan5,'I_State and program information'!$E$52)),"",'I_State and program information'!$E$52&amp;plan5)</f>
        <v/>
      </c>
      <c r="L7" s="41" t="str">
        <f>IF(ISNUMBER(FIND(plan5,'I_State and program information'!$E$56)),"",'I_State and program information'!$E$56&amp;plan5)</f>
        <v xml:space="preserve">Shasta MHP; </v>
      </c>
      <c r="M7" s="41" t="str">
        <f>IF(ISNUMBER(FIND(plan5,'I_State and program information'!$E$60)),"",'I_State and program information'!$E$60&amp;plan5)</f>
        <v xml:space="preserve">Shasta MHP; </v>
      </c>
      <c r="N7" s="41" t="str">
        <f>IF(ISNUMBER(FIND(plan5,'I_State and program information'!$E$64)),"",'I_State and program information'!$E$64&amp;plan5)</f>
        <v xml:space="preserve">Shasta MHP; </v>
      </c>
      <c r="O7" s="41" t="str">
        <f>IF(ISNUMBER(FIND(plan5,'I_State and program information'!$E$68)),"",'I_State and program information'!$E$68&amp;plan5)</f>
        <v xml:space="preserve">Shasta MHP; </v>
      </c>
      <c r="P7" s="41" t="str">
        <f>IF(ISNUMBER(FIND(plan5,'I_State and program information'!$E$72)),"",'I_State and program information'!$E$72&amp;plan5)</f>
        <v xml:space="preserve">Shasta MHP; </v>
      </c>
      <c r="Q7" s="41" t="str">
        <f>IF(ISNUMBER(FIND(plan5,'I_State and program information'!$E$76)),"",'I_State and program information'!$E$76&amp;plan5)</f>
        <v xml:space="preserve">Shasta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696</v>
      </c>
      <c r="Y7" s="3" t="s">
        <v>697</v>
      </c>
      <c r="AD7" s="3" t="s">
        <v>698</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699</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213.75">
      <c r="B8" s="11" t="s">
        <v>700</v>
      </c>
      <c r="C8" s="17"/>
      <c r="D8" s="17" t="s">
        <v>701</v>
      </c>
      <c r="E8" s="14" t="s">
        <v>702</v>
      </c>
      <c r="F8" s="62" t="str">
        <f>IF(ISNUMBER(FIND(enrollment,'I_State and program information'!E20)),"",'I_State and program information'!E20&amp;enrollment)</f>
        <v xml:space="preserve">Enrollment of new population; </v>
      </c>
      <c r="G8" s="11"/>
      <c r="I8" s="3" t="s">
        <v>703</v>
      </c>
      <c r="J8" s="32" t="str">
        <f>IF('I_State and program information'!E30="","",'I_State and program information'!E30&amp;"; ")</f>
        <v xml:space="preserve">Siskiyou MHP; </v>
      </c>
      <c r="K8" s="41" t="str">
        <f>IF(ISNUMBER(FIND(plan6,'I_State and program information'!$E$52)),"",'I_State and program information'!$E$52&amp;plan6)</f>
        <v/>
      </c>
      <c r="L8" s="41" t="str">
        <f>IF(ISNUMBER(FIND(plan6,'I_State and program information'!$E$56)),"",'I_State and program information'!$E$56&amp;plan6)</f>
        <v xml:space="preserve">Siskiyou MHP; </v>
      </c>
      <c r="M8" s="41" t="str">
        <f>IF(ISNUMBER(FIND(plan6,'I_State and program information'!$E$60)),"",'I_State and program information'!$E$60&amp;plan6)</f>
        <v xml:space="preserve">Siskiyou MHP; </v>
      </c>
      <c r="N8" s="41" t="str">
        <f>IF(ISNUMBER(FIND(plan6,'I_State and program information'!$E$64)),"",'I_State and program information'!$E$64&amp;plan6)</f>
        <v xml:space="preserve">Siskiyou MHP; </v>
      </c>
      <c r="O8" s="41" t="str">
        <f>IF(ISNUMBER(FIND(plan6,'I_State and program information'!$E$68)),"",'I_State and program information'!$E$68&amp;plan6)</f>
        <v xml:space="preserve">Siskiyou MHP; </v>
      </c>
      <c r="P8" s="41" t="str">
        <f>IF(ISNUMBER(FIND(plan6,'I_State and program information'!$E$72)),"",'I_State and program information'!$E$72&amp;plan6)</f>
        <v xml:space="preserve">Siskiyou MHP; </v>
      </c>
      <c r="Q8" s="41" t="str">
        <f>IF(ISNUMBER(FIND(plan6,'I_State and program information'!$E$76)),"",'I_State and program information'!$E$76&amp;plan6)</f>
        <v xml:space="preserve">Siskiyou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704</v>
      </c>
      <c r="W8" s="18" t="s">
        <v>163</v>
      </c>
      <c r="Y8" s="3" t="s">
        <v>705</v>
      </c>
      <c r="AD8" s="3" t="s">
        <v>706</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707</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708</v>
      </c>
      <c r="C9" s="17"/>
      <c r="D9" s="17"/>
      <c r="E9" s="17"/>
      <c r="F9" s="17"/>
      <c r="G9" s="11"/>
      <c r="I9" s="3" t="s">
        <v>154</v>
      </c>
      <c r="J9" s="32" t="str">
        <f>IF('I_State and program information'!E31="","",'I_State and program information'!E31&amp;"; ")</f>
        <v xml:space="preserve">Solano MHP; </v>
      </c>
      <c r="K9" s="41" t="str">
        <f>IF(ISNUMBER(FIND(plan7,'I_State and program information'!$E$52)),"",'I_State and program information'!$E$52&amp;plan7)</f>
        <v/>
      </c>
      <c r="L9" s="41" t="str">
        <f>IF(ISNUMBER(FIND(plan7,'I_State and program information'!$E$56)),"",'I_State and program information'!$E$56&amp;plan7)</f>
        <v xml:space="preserve">Solano MHP; </v>
      </c>
      <c r="M9" s="41" t="str">
        <f>IF(ISNUMBER(FIND(plan7,'I_State and program information'!$E$60)),"",'I_State and program information'!$E$60&amp;plan7)</f>
        <v xml:space="preserve">Solano MHP; </v>
      </c>
      <c r="N9" s="41" t="str">
        <f>IF(ISNUMBER(FIND(plan7,'I_State and program information'!$E$64)),"",'I_State and program information'!$E$64&amp;plan7)</f>
        <v xml:space="preserve">Solano MHP; </v>
      </c>
      <c r="O9" s="41" t="str">
        <f>IF(ISNUMBER(FIND(plan7,'I_State and program information'!$E$68)),"",'I_State and program information'!$E$68&amp;plan7)</f>
        <v xml:space="preserve">Solano MHP; </v>
      </c>
      <c r="P9" s="41" t="str">
        <f>IF(ISNUMBER(FIND(plan7,'I_State and program information'!$E$72)),"",'I_State and program information'!$E$72&amp;plan7)</f>
        <v xml:space="preserve">Solano MHP; </v>
      </c>
      <c r="Q9" s="41" t="str">
        <f>IF(ISNUMBER(FIND(plan7,'I_State and program information'!$E$76)),"",'I_State and program information'!$E$76&amp;plan7)</f>
        <v xml:space="preserve">Solano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709</v>
      </c>
      <c r="W9" s="18" t="s">
        <v>164</v>
      </c>
      <c r="Y9" s="3" t="s">
        <v>710</v>
      </c>
      <c r="AD9" s="3" t="s">
        <v>711</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712</v>
      </c>
      <c r="C10" s="17"/>
      <c r="D10" s="17"/>
      <c r="E10" s="17"/>
      <c r="F10" s="17"/>
      <c r="G10" s="11"/>
      <c r="I10" s="67" t="s">
        <v>687</v>
      </c>
      <c r="J10" s="32" t="str">
        <f>IF('I_State and program information'!E32="","",'I_State and program information'!E32&amp;"; ")</f>
        <v xml:space="preserve">Sonoma MHP; </v>
      </c>
      <c r="K10" s="41" t="str">
        <f>IF(ISNUMBER(FIND(plan8,'I_State and program information'!$E$52)),"",'I_State and program information'!$E$52&amp;plan8)</f>
        <v/>
      </c>
      <c r="L10" s="41" t="str">
        <f>IF(ISNUMBER(FIND(plan8,'I_State and program information'!$E$56)),"",'I_State and program information'!$E$56&amp;plan8)</f>
        <v xml:space="preserve">Sonoma MHP; </v>
      </c>
      <c r="M10" s="41" t="str">
        <f>IF(ISNUMBER(FIND(plan8,'I_State and program information'!$E$60)),"",'I_State and program information'!$E$60&amp;plan8)</f>
        <v xml:space="preserve">Sonoma MHP; </v>
      </c>
      <c r="N10" s="41" t="str">
        <f>IF(ISNUMBER(FIND(plan8,'I_State and program information'!$E$64)),"",'I_State and program information'!$E$64&amp;plan8)</f>
        <v xml:space="preserve">Sonoma MHP; </v>
      </c>
      <c r="O10" s="41" t="str">
        <f>IF(ISNUMBER(FIND(plan8,'I_State and program information'!$E$68)),"",'I_State and program information'!$E$68&amp;plan8)</f>
        <v xml:space="preserve">Sonoma MHP; </v>
      </c>
      <c r="P10" s="41" t="str">
        <f>IF(ISNUMBER(FIND(plan8,'I_State and program information'!$E$72)),"",'I_State and program information'!$E$72&amp;plan8)</f>
        <v xml:space="preserve">Sonoma MHP; </v>
      </c>
      <c r="Q10" s="41" t="str">
        <f>IF(ISNUMBER(FIND(plan8,'I_State and program information'!$E$76)),"",'I_State and program information'!$E$76&amp;plan8)</f>
        <v xml:space="preserve">Sonoma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713</v>
      </c>
      <c r="W10" s="19" t="s">
        <v>687</v>
      </c>
      <c r="Y10" s="3" t="s">
        <v>714</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715</v>
      </c>
      <c r="C11" s="11"/>
      <c r="D11" s="11"/>
      <c r="E11" s="11"/>
      <c r="F11" s="11"/>
      <c r="G11" s="11"/>
      <c r="I11" s="3" t="s">
        <v>716</v>
      </c>
      <c r="J11" s="32" t="str">
        <f>IF('I_State and program information'!E33="","",'I_State and program information'!E33&amp;"; ")</f>
        <v xml:space="preserve">Stanislaus MHP; </v>
      </c>
      <c r="K11" s="41" t="str">
        <f>IF(ISNUMBER(FIND(plan9,'I_State and program information'!$E$52)),"",'I_State and program information'!$E$52&amp;plan9)</f>
        <v/>
      </c>
      <c r="L11" s="41" t="str">
        <f>IF(ISNUMBER(FIND(plan9,'I_State and program information'!$E$56)),"",'I_State and program information'!$E$56&amp;plan9)</f>
        <v xml:space="preserve">Stanislaus MHP; </v>
      </c>
      <c r="M11" s="41" t="str">
        <f>IF(ISNUMBER(FIND(plan9,'I_State and program information'!$E$60)),"",'I_State and program information'!$E$60&amp;plan9)</f>
        <v xml:space="preserve">Stanislaus MHP; </v>
      </c>
      <c r="N11" s="41" t="str">
        <f>IF(ISNUMBER(FIND(plan9,'I_State and program information'!$E$64)),"",'I_State and program information'!$E$64&amp;plan9)</f>
        <v xml:space="preserve">Stanislaus MHP; </v>
      </c>
      <c r="O11" s="41" t="str">
        <f>IF(ISNUMBER(FIND(plan9,'I_State and program information'!$E$68)),"",'I_State and program information'!$E$68&amp;plan9)</f>
        <v xml:space="preserve">Stanislaus MHP; </v>
      </c>
      <c r="P11" s="41" t="str">
        <f>IF(ISNUMBER(FIND(plan9,'I_State and program information'!$E$72)),"",'I_State and program information'!$E$72&amp;plan9)</f>
        <v xml:space="preserve">Stanislaus MHP; </v>
      </c>
      <c r="Q11" s="41" t="str">
        <f>IF(ISNUMBER(FIND(plan9,'I_State and program information'!$E$76)),"",'I_State and program information'!$E$76&amp;plan9)</f>
        <v xml:space="preserve">Stanislaus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717</v>
      </c>
      <c r="Y11" s="4" t="s">
        <v>692</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718</v>
      </c>
      <c r="C12" s="11"/>
      <c r="D12" s="11"/>
      <c r="E12" s="11"/>
      <c r="F12" s="11"/>
      <c r="G12" s="11"/>
      <c r="J12" s="32" t="str">
        <f>IF('I_State and program information'!E34="","",'I_State and program information'!E34&amp;"; ")</f>
        <v xml:space="preserve">Sutter/Yuba MHP; </v>
      </c>
      <c r="K12" s="41" t="str">
        <f>IF(ISNUMBER(FIND(plan10,'I_State and program information'!$E$52)),"",'I_State and program information'!$E$52&amp;plan10)</f>
        <v/>
      </c>
      <c r="L12" s="41" t="str">
        <f>IF(ISNUMBER(FIND(plan10,'I_State and program information'!$E$56)),"",'I_State and program information'!$E$56&amp;plan10)</f>
        <v xml:space="preserve">Sutter/Yuba MHP; </v>
      </c>
      <c r="M12" s="41" t="str">
        <f>IF(ISNUMBER(FIND(plan10,'I_State and program information'!$E$60)),"",'I_State and program information'!$E$60&amp;plan10)</f>
        <v xml:space="preserve">Sutter/Yuba MHP; </v>
      </c>
      <c r="N12" s="41" t="str">
        <f>IF(ISNUMBER(FIND(plan10,'I_State and program information'!$E$64)),"",'I_State and program information'!$E$64&amp;plan10)</f>
        <v xml:space="preserve">Sutter/Yuba MHP; </v>
      </c>
      <c r="O12" s="41" t="str">
        <f>IF(ISNUMBER(FIND(plan10,'I_State and program information'!$E$68)),"",'I_State and program information'!$E$68&amp;plan10)</f>
        <v xml:space="preserve">Sutter/Yuba MHP; </v>
      </c>
      <c r="P12" s="41" t="str">
        <f>IF(ISNUMBER(FIND(plan10,'I_State and program information'!$E$72)),"",'I_State and program information'!$E$72&amp;plan10)</f>
        <v xml:space="preserve">Sutter/Yuba MHP; </v>
      </c>
      <c r="Q12" s="41" t="str">
        <f>IF(ISNUMBER(FIND(plan10,'I_State and program information'!$E$76)),"",'I_State and program information'!$E$76&amp;plan10)</f>
        <v xml:space="preserve">Sutter/Yuba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692</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719</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720</v>
      </c>
      <c r="C14" s="11"/>
      <c r="D14" s="11"/>
      <c r="E14" s="11"/>
      <c r="F14" s="11"/>
      <c r="G14" s="11"/>
      <c r="J14" s="92"/>
      <c r="K14" s="91"/>
      <c r="L14" s="91"/>
      <c r="M14" s="91"/>
      <c r="N14" s="91"/>
      <c r="O14" s="91"/>
      <c r="P14" s="91"/>
      <c r="Q14" s="91"/>
      <c r="R14" s="91"/>
      <c r="S14" s="91"/>
      <c r="T14" s="91"/>
      <c r="BK14" s="13"/>
      <c r="BL14" s="13"/>
    </row>
    <row r="15" spans="1:212" ht="15" thickBot="1">
      <c r="B15" s="11" t="s">
        <v>721</v>
      </c>
      <c r="C15" s="11"/>
      <c r="D15" s="11"/>
      <c r="E15" s="11"/>
      <c r="F15" s="11"/>
      <c r="G15" s="11"/>
      <c r="J15" s="92"/>
      <c r="K15" s="91"/>
      <c r="L15" s="91"/>
      <c r="M15" s="91"/>
      <c r="N15" s="91"/>
      <c r="O15" s="91"/>
      <c r="P15" s="91"/>
      <c r="Q15" s="91"/>
      <c r="R15" s="91"/>
      <c r="S15" s="91"/>
      <c r="T15" s="91"/>
      <c r="BK15" s="13"/>
      <c r="BL15" s="13"/>
    </row>
    <row r="16" spans="1:212" ht="15.75" thickTop="1">
      <c r="B16" s="11" t="s">
        <v>722</v>
      </c>
      <c r="C16" s="11"/>
      <c r="D16" s="11"/>
      <c r="E16" s="11"/>
      <c r="F16" s="11"/>
      <c r="G16" s="11"/>
      <c r="J16" s="92"/>
      <c r="K16" s="91"/>
      <c r="L16" s="91"/>
      <c r="M16" s="91"/>
      <c r="N16" s="91"/>
      <c r="O16" s="91"/>
      <c r="P16" s="91"/>
      <c r="Q16" s="91"/>
      <c r="R16" s="91"/>
      <c r="S16" s="91"/>
      <c r="T16" s="91"/>
      <c r="BJ16" s="268" t="s">
        <v>723</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Timely Access Data Tool (TADT); 
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724</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725</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726</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727</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728</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729</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730</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731</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Language Capabilities: Contract
IHCP: Contract/Good-faith effort to contract; 
</v>
      </c>
      <c r="BS24" s="251" t="str">
        <f>IF(ISNUMBER(FIND(analysismethod9,'III_Plan comp 438.68 {Plan 1}'!L$15)),"",'III_Plan comp 438.68 {Plan 1}'!L$15&amp;analysismethod9)</f>
        <v xml:space="preserve">Timely Access Data Tool (TADT); 
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Timely Access Data Tool (TADT); 
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732</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274 File; 
</v>
      </c>
      <c r="BS25" s="254" t="str">
        <f>IF(ISNUMBER(FIND(analysismethod10,'III_Plan comp 438.68 {Plan 1}'!L$15)),"",'III_Plan comp 438.68 {Plan 1}'!L$15&amp;analysismethod10)</f>
        <v xml:space="preserve">Timely Access Data Tool (TADT); 
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Timely Access Data Tool (TADT); 
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733</v>
      </c>
      <c r="C26" s="11"/>
      <c r="D26" s="11"/>
      <c r="E26" s="11"/>
      <c r="F26" s="11"/>
      <c r="G26" s="11"/>
      <c r="J26" s="92"/>
      <c r="K26" s="91"/>
      <c r="L26" s="91"/>
      <c r="M26" s="91"/>
      <c r="N26" s="91"/>
      <c r="O26" s="91"/>
      <c r="P26" s="91"/>
      <c r="Q26" s="91"/>
      <c r="R26" s="91"/>
      <c r="S26" s="91"/>
      <c r="T26" s="91"/>
      <c r="BK26" s="13"/>
      <c r="BL26" s="13"/>
    </row>
    <row r="27" spans="2:163" ht="15" thickBot="1">
      <c r="B27" s="11" t="s">
        <v>734</v>
      </c>
      <c r="C27" s="11"/>
      <c r="D27" s="11"/>
      <c r="E27" s="11"/>
      <c r="F27" s="11"/>
      <c r="G27" s="11"/>
      <c r="J27" s="92"/>
      <c r="K27" s="91"/>
      <c r="L27" s="91"/>
      <c r="M27" s="91"/>
      <c r="N27" s="91"/>
      <c r="O27" s="91"/>
      <c r="P27" s="91"/>
      <c r="Q27" s="91"/>
      <c r="R27" s="91"/>
      <c r="S27" s="91"/>
      <c r="T27" s="91"/>
      <c r="BK27" s="13"/>
      <c r="BL27" s="13"/>
    </row>
    <row r="28" spans="2:163" ht="15.75" thickTop="1">
      <c r="B28" s="11" t="s">
        <v>735</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736</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737</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738</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739</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740</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741</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742</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743</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Timely Access Data Tool (TADT); 
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Language Capabilities: Contract
IHCP: Contract/Good-faith effort to contract; 
</v>
      </c>
      <c r="BU36" s="251" t="str">
        <f>IF(ISNUMBER(FIND(analysismethod9,'III_Plan comp 438.68 {Plan 2}'!N$15)),"",'III_Plan comp 438.68 {Plan 2}'!N$15&amp;analysismethod9)</f>
        <v xml:space="preserve">Timely Access Data Tool (TADT); 
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744</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Timely Access Data Tool (TADT); 
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274 File; 
</v>
      </c>
      <c r="BU37" s="254" t="str">
        <f>IF(ISNUMBER(FIND(analysismethod10,'III_Plan comp 438.68 {Plan 2}'!N$15)),"",'III_Plan comp 438.68 {Plan 2}'!N$15&amp;analysismethod10)</f>
        <v xml:space="preserve">Timely Access Data Tool (TADT); 
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745</v>
      </c>
      <c r="C38" s="12"/>
      <c r="D38" s="12"/>
      <c r="E38" s="12"/>
      <c r="F38" s="12"/>
      <c r="G38" s="12"/>
      <c r="J38" s="12"/>
      <c r="K38" s="12"/>
      <c r="L38" s="12"/>
      <c r="M38" s="12"/>
      <c r="N38" s="12"/>
      <c r="O38" s="12"/>
      <c r="P38" s="12"/>
      <c r="Q38" s="12"/>
      <c r="R38" s="12"/>
      <c r="S38" s="12"/>
      <c r="T38" s="12"/>
      <c r="BK38" s="12"/>
      <c r="BL38" s="12"/>
    </row>
    <row r="39" spans="2:163" ht="15" thickBot="1">
      <c r="B39" s="12" t="s">
        <v>746</v>
      </c>
      <c r="C39" s="12"/>
      <c r="D39" s="12"/>
      <c r="E39" s="12"/>
      <c r="F39" s="12"/>
      <c r="G39" s="12"/>
      <c r="J39" s="12"/>
      <c r="K39" s="12"/>
      <c r="L39" s="12"/>
      <c r="M39" s="12"/>
      <c r="N39" s="12"/>
      <c r="O39" s="12"/>
      <c r="P39" s="12"/>
      <c r="Q39" s="12"/>
      <c r="R39" s="12"/>
      <c r="S39" s="12"/>
      <c r="T39" s="12"/>
      <c r="BK39" s="12"/>
      <c r="BL39" s="12"/>
    </row>
    <row r="40" spans="2:163" ht="15.75" thickTop="1">
      <c r="B40" s="12" t="s">
        <v>747</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Timely Access Data Tool (TADT); 
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748</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749</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750</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751</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752</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753</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754</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755</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Timely Access Data Tool (TADT); 
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756</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274 File; 
</v>
      </c>
      <c r="BS49" s="254" t="str">
        <f>IF(ISNUMBER(FIND(analysismethod10,'III_Plan comp 438.68 {Plan 1}'!L$15)),"",'III_Plan comp 438.68 {Plan 1}'!L$15&amp;analysismethod10)</f>
        <v xml:space="preserve">Timely Access Data Tool (TADT); 
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Timely Access Data Tool (TADT); 
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757</v>
      </c>
      <c r="C50" s="11"/>
      <c r="D50" s="11"/>
      <c r="E50" s="11"/>
      <c r="F50" s="11"/>
      <c r="G50" s="11"/>
      <c r="J50" s="11"/>
      <c r="K50" s="11"/>
      <c r="L50" s="11"/>
      <c r="M50" s="11"/>
      <c r="N50" s="11"/>
      <c r="O50" s="11"/>
      <c r="P50" s="11"/>
      <c r="Q50" s="11"/>
      <c r="R50" s="11"/>
      <c r="S50" s="11"/>
      <c r="T50" s="11"/>
      <c r="BK50" s="11"/>
      <c r="BL50" s="11"/>
    </row>
    <row r="51" spans="2:163" ht="15" thickBot="1">
      <c r="B51" s="11" t="s">
        <v>758</v>
      </c>
      <c r="C51" s="11"/>
      <c r="D51" s="11"/>
      <c r="E51" s="11"/>
      <c r="F51" s="11"/>
      <c r="G51" s="11"/>
      <c r="J51" s="11"/>
      <c r="K51" s="11"/>
      <c r="L51" s="11"/>
      <c r="M51" s="11"/>
      <c r="N51" s="11"/>
      <c r="O51" s="11"/>
      <c r="P51" s="11"/>
      <c r="Q51" s="11"/>
      <c r="R51" s="11"/>
      <c r="S51" s="11"/>
      <c r="T51" s="11"/>
      <c r="BK51" s="11"/>
      <c r="BL51" s="11"/>
    </row>
    <row r="52" spans="2:163" ht="15.75" thickTop="1">
      <c r="B52" s="11" t="s">
        <v>759</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c>
      <c r="BM52" s="248" t="str">
        <f>IF(ISNUMBER(FIND(analysismethod1,'III_Plan comp 438.68 {Plan 4}'!F$15)),"",'III_Plan comp 438.68 {Plan 4}'!F$15&amp;analysismethod1)</f>
        <v/>
      </c>
      <c r="BN52" s="248" t="str">
        <f>IF(ISNUMBER(FIND(analysismethod1,'III_Plan comp 438.68 {Plan 4}'!G$15)),"",'III_Plan comp 438.68 {Plan 4}'!G$15&amp;analysismethod1)</f>
        <v xml:space="preserve">274 File; 
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274 File; 
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760</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Geomapping; 
274 File; 
Timely Access Data Tool (TADT); 
</v>
      </c>
      <c r="BM59" s="251" t="str">
        <f>IF(ISNUMBER(FIND(analysismethod8,'III_Plan comp 438.68 {Plan 4}'!F$15)),"",'III_Plan comp 438.68 {Plan 4}'!F$15&amp;analysismethod8)</f>
        <v xml:space="preserve">Geomapping; 
274 File; 
Timely Access Data Tool (TADT); 
</v>
      </c>
      <c r="BN59" s="251" t="str">
        <f>IF(ISNUMBER(FIND(analysismethod8,'III_Plan comp 438.68 {Plan 4}'!G$15)),"",'III_Plan comp 438.68 {Plan 4}'!G$15&amp;analysismethod8)</f>
        <v xml:space="preserve">274 File; 
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274 File; 
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Geomapping; 
274 File; 
Language Capabilities: Contract
IHCP: Contract/Good-faith effort to contract; 
</v>
      </c>
      <c r="BM60" s="251" t="str">
        <f>IF(ISNUMBER(FIND(analysismethod9,'III_Plan comp 438.68 {Plan 4}'!F$15)),"",'III_Plan comp 438.68 {Plan 4}'!F$15&amp;analysismethod9)</f>
        <v xml:space="preserve">Geomapping; 
274 File; 
Language Capabilities: Contract
IHCP: Contract/Good-faith effort to contract; 
</v>
      </c>
      <c r="BN60" s="251" t="str">
        <f>IF(ISNUMBER(FIND(analysismethod9,'III_Plan comp 438.68 {Plan 4}'!G$15)),"",'III_Plan comp 438.68 {Plan 4}'!G$15&amp;analysismethod9)</f>
        <v xml:space="preserve">274 File; 
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274 File; 
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c>
      <c r="BM61" s="254" t="str">
        <f>IF(ISNUMBER(FIND(analysismethod10,'III_Plan comp 438.68 {Plan 4}'!F$15)),"",'III_Plan comp 438.68 {Plan 4}'!F$15&amp;analysismethod10)</f>
        <v/>
      </c>
      <c r="BN61" s="254" t="str">
        <f>IF(ISNUMBER(FIND(analysismethod10,'III_Plan comp 438.68 {Plan 4}'!G$15)),"",'III_Plan comp 438.68 {Plan 4}'!G$15&amp;analysismethod10)</f>
        <v/>
      </c>
      <c r="BO61" s="254" t="str">
        <f>IF(ISNUMBER(FIND(analysismethod10,'III_Plan comp 438.68 {Plan 4}'!H$15)),"",'III_Plan comp 438.68 {Plan 4}'!H$15&amp;analysismethod10)</f>
        <v/>
      </c>
      <c r="BP61" s="254" t="str">
        <f>IF(ISNUMBER(FIND(analysismethod10,'III_Plan comp 438.68 {Plan 4}'!I$15)),"",'III_Plan comp 438.68 {Plan 4}'!I$15&amp;analysismethod10)</f>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274 File; 
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Timely Access Data Tool (TADT); 
Geomapping; 
</v>
      </c>
      <c r="BW64" s="248" t="str">
        <f>IF(ISNUMBER(FIND(analysismethod1,'III_Plan comp 438.68 {Plan 5}'!P$15)),"",'III_Plan comp 438.68 {Plan 5}'!P$15&amp;analysismethod1)</f>
        <v xml:space="preserve">Language Capabilities: Contract
IHCP: Contract/Good-faith effort to contract;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274 File; 
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xml:space="preserve">Language Capabilities: Contract
IHCP: Contract/Good-faith effort to contract;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274 File; 
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Timely Access Data Tool (TADT); 
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Timely Access Data Tool (TADT); 
274 File; 
</v>
      </c>
      <c r="BW73" s="254" t="str">
        <f>IF(ISNUMBER(FIND(analysismethod10,'III_Plan comp 438.68 {Plan 5}'!P$15)),"",'III_Plan comp 438.68 {Plan 5}'!P$15&amp;analysismethod10)</f>
        <v xml:space="preserve">Language Capabilities: Contract
IHCP: Contract/Good-faith effort to contract; 
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Timely Access Data Tool (TADT); 
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Timely Access Data Tool (TADT); 
Geomapping; 
</v>
      </c>
      <c r="BU76" s="248" t="str">
        <f>IF(ISNUMBER(FIND(analysismethod1,'III_Plan comp 438.68 {Plan 6}'!N$15)),"",'III_Plan comp 438.68 {Plan 6}'!N$15&amp;analysismethod1)</f>
        <v xml:space="preserve">Timely Access Data Tool (TADT); 
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Timely Access Data Tool (TADT); 
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Timely Access Data Tool (TADT); 
Language Capabilities: Contract
IHCP: Contract/Good-faith effort to contract; 
</v>
      </c>
      <c r="BU84" s="251" t="str">
        <f>IF(ISNUMBER(FIND(analysismethod9,'III_Plan comp 438.68 {Plan 6}'!N$15)),"",'III_Plan comp 438.68 {Plan 6}'!N$15&amp;analysismethod9)</f>
        <v xml:space="preserve">Timely Access Data Tool (TADT); 
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Timely Access Data Tool (TADT); 
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Timely Access Data Tool (TADT); 
274 File; 
</v>
      </c>
      <c r="BU85" s="254" t="str">
        <f>IF(ISNUMBER(FIND(analysismethod10,'III_Plan comp 438.68 {Plan 6}'!N$15)),"",'III_Plan comp 438.68 {Plan 6}'!N$15&amp;analysismethod10)</f>
        <v xml:space="preserve">Timely Access Data Tool (TADT); 
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274 File; 
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Timely Access Data Tool (TADT); 
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274 File; 
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274 File; 
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Timely Access Data Tool (TADT); 
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Timely Access Data Tool (TADT); 
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274 File; 
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Language Capabilities: Contract
IHCP: Contract/Good-faith effort to contract; 
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274 File; 
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Language Capabilities: Contract
IHCP: Contract/Good-faith effort to contract; 
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274 File; 
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Language Capabilities: Contract
IHCP: Contract/Good-faith effort to contract; 
</v>
      </c>
      <c r="BU108" s="251" t="str">
        <f>IF(ISNUMBER(FIND(analysismethod9,'III_Plan comp 438.68 {Plan 8}'!N$15)),"",'III_Plan comp 438.68 {Plan 8}'!N$15&amp;analysismethod9)</f>
        <v xml:space="preserve">Timely Access Data Tool (TADT); 
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Language Capabilities: Contract
IHCP: Contract/Good-faith effort to contract; 
</v>
      </c>
      <c r="BX108" s="251" t="str">
        <f>IF(ISNUMBER(FIND(analysismethod9,'III_Plan comp 438.68 {Plan 8}'!Q$15)),"",'III_Plan comp 438.68 {Plan 8}'!Q$15&amp;analysismethod9)</f>
        <v xml:space="preserve">274 File; 
Language Capabilities: Contract
IHCP: Contract/Good-faith effort to contract; 
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274 File; 
</v>
      </c>
      <c r="BU109" s="254" t="str">
        <f>IF(ISNUMBER(FIND(analysismethod10,'III_Plan comp 438.68 {Plan 8}'!N$15)),"",'III_Plan comp 438.68 {Plan 8}'!N$15&amp;analysismethod10)</f>
        <v xml:space="preserve">Timely Access Data Tool (TADT); 
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Language Capabilities: Contract
IHCP: Contract/Good-faith effort to contract; 
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274 File; 
Geomapping; 
</v>
      </c>
      <c r="BO112" s="248" t="str">
        <f>IF(ISNUMBER(FIND(analysismethod1,'III_Plan comp 438.68 {Plan 9}'!H$15)),"",'III_Plan comp 438.68 {Plan 9}'!H$15&amp;analysismethod1)</f>
        <v xml:space="preserve">274 File; 
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Timely Access Data Tool (TADT); 
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Timely Access Data Tool (TADT); 
Geomapping; 
</v>
      </c>
      <c r="BW112" s="248" t="str">
        <f>IF(ISNUMBER(FIND(analysismethod1,'III_Plan comp 438.68 {Plan 9}'!P$15)),"",'III_Plan comp 438.68 {Plan 9}'!P$15&amp;analysismethod1)</f>
        <v xml:space="preserve">Language Capabilities: Contract
IHCP: Contract/Good-faith effort to contract;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274 File; 
Timely Access Data Tool (TADT); 
</v>
      </c>
      <c r="BO119" s="251" t="str">
        <f>IF(ISNUMBER(FIND(analysismethod8,'III_Plan comp 438.68 {Plan 9}'!H$15)),"",'III_Plan comp 438.68 {Plan 9}'!H$15&amp;analysismethod8)</f>
        <v xml:space="preserve">274 File; 
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xml:space="preserve">Language Capabilities: Contract
IHCP: Contract/Good-faith effort to contract;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274 File; 
Language Capabilities: Contract
IHCP: Contract/Good-faith effort to contract; 
</v>
      </c>
      <c r="BO120" s="251" t="str">
        <f>IF(ISNUMBER(FIND(analysismethod9,'III_Plan comp 438.68 {Plan 9}'!H$15)),"",'III_Plan comp 438.68 {Plan 9}'!H$15&amp;analysismethod9)</f>
        <v xml:space="preserve">274 File; 
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Timely Access Data Tool (TADT); 
Language Capabilities: Contract
IHCP: Contract/Good-faith effort to contract; 
</v>
      </c>
      <c r="BT120" s="251" t="str">
        <f>IF(ISNUMBER(FIND(analysismethod9,'III_Plan comp 438.68 {Plan 9}'!M$15)),"",'III_Plan comp 438.68 {Plan 9}'!M$15&amp;analysismethod9)</f>
        <v xml:space="preserve">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Timely Access Data Tool (TADT); 
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274 File; 
</v>
      </c>
      <c r="BS121" s="254" t="str">
        <f>IF(ISNUMBER(FIND(analysismethod10,'III_Plan comp 438.68 {Plan 1}'!L$15)),"",'III_Plan comp 438.68 {Plan 1}'!L$15&amp;analysismethod10)</f>
        <v xml:space="preserve">Timely Access Data Tool (TADT); 
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Timely Access Data Tool (TADT); 
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274 File; 
Geomapping; 
</v>
      </c>
      <c r="BQ124" s="248" t="str">
        <f>IF(ISNUMBER(FIND(analysismethod1,'III_Plan comp 438.68 {Plan 10}'!J$15)),"",'III_Plan comp 438.68 {Plan 10}'!J$15&amp;analysismethod1)</f>
        <v xml:space="preserve">274 File;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Timely Access Data Tool (TADT); 
Geomapping; 
</v>
      </c>
      <c r="BV124" s="248" t="str">
        <f>IF(ISNUMBER(FIND(analysismethod1,'III_Plan comp 438.68 {Plan 10}'!O$15)),"",'III_Plan comp 438.68 {Plan 10}'!O$15&amp;analysismethod1)</f>
        <v xml:space="preserve">Timely Access Data Tool (TADT);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274 File; 
Timely Access Data Tool (TADT); 
</v>
      </c>
      <c r="BQ131" s="251" t="str">
        <f>IF(ISNUMBER(FIND(analysismethod8,'III_Plan comp 438.68 {Plan 10}'!J$15)),"",'III_Plan comp 438.68 {Plan 10}'!J$15&amp;analysismethod8)</f>
        <v xml:space="preserve">274 File;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Language Capabilities: Contract
IHCP: Contract/Good-faith effort to contract; 
</v>
      </c>
      <c r="BO132" s="251" t="str">
        <f>IF(ISNUMBER(FIND(analysismethod9,'III_Plan comp 438.68 {Plan 10}'!H$15)),"",'III_Plan comp 438.68 {Plan 10}'!H$15&amp;analysismethod9)</f>
        <v xml:space="preserve">Language Capabilities: Contract
IHCP: Contract/Good-faith effort to contract; 
</v>
      </c>
      <c r="BP132" s="251" t="str">
        <f>IF(ISNUMBER(FIND(analysismethod9,'III_Plan comp 438.68 {Plan 10}'!I$15)),"",'III_Plan comp 438.68 {Plan 10}'!I$15&amp;analysismethod9)</f>
        <v xml:space="preserve">274 File; 
Language Capabilities: Contract
IHCP: Contract/Good-faith effort to contract; 
</v>
      </c>
      <c r="BQ132" s="251" t="str">
        <f>IF(ISNUMBER(FIND(analysismethod9,'III_Plan comp 438.68 {Plan 10}'!J$15)),"",'III_Plan comp 438.68 {Plan 10}'!J$15&amp;analysismethod9)</f>
        <v xml:space="preserve">274 File; 
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Timely Access Data Tool (TADT); 
Language Capabilities: Contract
IHCP: Contract/Good-faith effort to contract; 
</v>
      </c>
      <c r="BV132" s="251" t="str">
        <f>IF(ISNUMBER(FIND(analysismethod9,'III_Plan comp 438.68 {Plan 10}'!O$15)),"",'III_Plan comp 438.68 {Plan 10}'!O$15&amp;analysismethod9)</f>
        <v xml:space="preserve">Timely Access Data Tool (TADT); 
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xml:space="preserve">274 File; 
</v>
      </c>
      <c r="BO133" s="254" t="str">
        <f>IF(ISNUMBER(FIND(analysismethod10,'III_Plan comp 438.68 {Plan 10}'!H$15)),"",'III_Plan comp 438.68 {Plan 10}'!H$15&amp;analysismethod10)</f>
        <v xml:space="preserve">274 File;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Timely Access Data Tool (TADT); 
274 File; 
</v>
      </c>
      <c r="BV133" s="254" t="str">
        <f>IF(ISNUMBER(FIND(analysismethod10,'III_Plan comp 438.68 {Plan 10}'!O$15)),"",'III_Plan comp 438.68 {Plan 10}'!O$15&amp;analysismethod10)</f>
        <v xml:space="preserve">Timely Access Data Tool (TADT); 
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D97" activePane="bottomLeft" state="frozen"/>
      <selection pane="bottomLeft" activeCell="D97" sqref="D97"/>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ht="57.7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ht="57.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ht="57.7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1"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E12" activePane="bottomRight" state="frozen"/>
      <selection pane="bottomRight" activeCell="N24" sqref="N2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San Mateo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354</v>
      </c>
      <c r="B15" s="9" t="s">
        <v>355</v>
      </c>
      <c r="C15" s="211" t="s">
        <v>356</v>
      </c>
      <c r="D15" s="132" t="s">
        <v>84</v>
      </c>
      <c r="E15" s="238"/>
      <c r="F15" s="49"/>
      <c r="G15" s="49"/>
      <c r="H15" s="49"/>
      <c r="I15" s="49"/>
      <c r="J15" s="49"/>
      <c r="K15" s="49"/>
      <c r="L15" s="49" t="s">
        <v>324</v>
      </c>
      <c r="M15" s="49" t="s">
        <v>324</v>
      </c>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357</v>
      </c>
      <c r="B16" s="9" t="s">
        <v>358</v>
      </c>
      <c r="C16" s="276" t="s">
        <v>359</v>
      </c>
      <c r="D16" s="132" t="s">
        <v>58</v>
      </c>
      <c r="E16" s="238"/>
      <c r="F16" s="49"/>
      <c r="G16" s="49"/>
      <c r="H16" s="49"/>
      <c r="I16" s="49"/>
      <c r="J16" s="49"/>
      <c r="K16" s="49"/>
      <c r="L16" s="49" t="s">
        <v>360</v>
      </c>
      <c r="M16" s="49" t="s">
        <v>360</v>
      </c>
      <c r="N16" s="49" t="s">
        <v>360</v>
      </c>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361</v>
      </c>
      <c r="B17" s="9" t="s">
        <v>362</v>
      </c>
      <c r="C17" s="15" t="s">
        <v>363</v>
      </c>
      <c r="D17" s="132" t="s">
        <v>58</v>
      </c>
      <c r="E17" s="238"/>
      <c r="F17" s="49"/>
      <c r="G17" s="49"/>
      <c r="H17" s="49"/>
      <c r="I17" s="49"/>
      <c r="J17" s="49"/>
      <c r="K17" s="49"/>
      <c r="L17" s="49" t="s">
        <v>364</v>
      </c>
      <c r="M17" s="49" t="s">
        <v>364</v>
      </c>
      <c r="N17" s="49" t="s">
        <v>364</v>
      </c>
      <c r="O17" s="49" t="s">
        <v>364</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365</v>
      </c>
      <c r="B18" s="9" t="s">
        <v>366</v>
      </c>
      <c r="C18" s="9" t="s">
        <v>367</v>
      </c>
      <c r="D18" s="132" t="s">
        <v>58</v>
      </c>
      <c r="E18" s="238"/>
      <c r="F18" s="49"/>
      <c r="G18" s="49"/>
      <c r="H18" s="49"/>
      <c r="I18" s="49"/>
      <c r="J18" s="49"/>
      <c r="K18" s="49"/>
      <c r="L18" s="49" t="s">
        <v>368</v>
      </c>
      <c r="M18" s="49" t="s">
        <v>368</v>
      </c>
      <c r="N18" s="49" t="s">
        <v>368</v>
      </c>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t="s">
        <v>159</v>
      </c>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375</v>
      </c>
      <c r="B21" s="9" t="s">
        <v>376</v>
      </c>
      <c r="C21" s="9" t="s">
        <v>377</v>
      </c>
      <c r="D21" s="132" t="s">
        <v>58</v>
      </c>
      <c r="E21" s="238"/>
      <c r="F21" s="49"/>
      <c r="G21" s="49"/>
      <c r="H21" s="49"/>
      <c r="I21" s="49"/>
      <c r="J21" s="49"/>
      <c r="K21" s="49"/>
      <c r="L21" s="49" t="s">
        <v>55</v>
      </c>
      <c r="M21" s="49" t="s">
        <v>55</v>
      </c>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E12" activePane="bottomRight" state="frozen"/>
      <selection pane="bottomRight" activeCell="G22"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Santa Barbara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449</v>
      </c>
      <c r="L17" s="49"/>
      <c r="M17" s="49"/>
      <c r="N17" s="49" t="s">
        <v>449</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Santa Clara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450</v>
      </c>
      <c r="L17" s="49"/>
      <c r="M17" s="49"/>
      <c r="N17" s="49" t="s">
        <v>450</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E12" activePane="bottomRight" state="frozen"/>
      <selection pane="bottomRight" activeCell="F18" sqref="F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Santa Cruz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t="s">
        <v>352</v>
      </c>
      <c r="G12" s="49" t="s">
        <v>352</v>
      </c>
      <c r="H12" s="49" t="s">
        <v>352</v>
      </c>
      <c r="I12" s="49" t="s">
        <v>352</v>
      </c>
      <c r="J12" s="49" t="s">
        <v>352</v>
      </c>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71.25">
      <c r="A15" s="16" t="s">
        <v>354</v>
      </c>
      <c r="B15" s="9" t="s">
        <v>355</v>
      </c>
      <c r="C15" s="211" t="s">
        <v>356</v>
      </c>
      <c r="D15" s="132" t="s">
        <v>84</v>
      </c>
      <c r="E15" s="238" t="s">
        <v>322</v>
      </c>
      <c r="F15" s="49" t="s">
        <v>322</v>
      </c>
      <c r="G15" s="49" t="s">
        <v>323</v>
      </c>
      <c r="H15" s="49" t="s">
        <v>323</v>
      </c>
      <c r="I15" s="49" t="s">
        <v>323</v>
      </c>
      <c r="J15" s="49" t="s">
        <v>323</v>
      </c>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t="s">
        <v>360</v>
      </c>
      <c r="G16" s="49" t="s">
        <v>360</v>
      </c>
      <c r="H16" s="49" t="s">
        <v>360</v>
      </c>
      <c r="I16" s="49" t="s">
        <v>360</v>
      </c>
      <c r="J16" s="49" t="s">
        <v>360</v>
      </c>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t="s">
        <v>451</v>
      </c>
      <c r="F17" s="49" t="s">
        <v>451</v>
      </c>
      <c r="G17" s="49" t="s">
        <v>452</v>
      </c>
      <c r="H17" s="49" t="s">
        <v>452</v>
      </c>
      <c r="I17" s="49" t="s">
        <v>452</v>
      </c>
      <c r="J17" s="49" t="s">
        <v>452</v>
      </c>
      <c r="K17" s="49" t="s">
        <v>452</v>
      </c>
      <c r="L17" s="49"/>
      <c r="M17" s="49" t="s">
        <v>452</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ustomHeight="1">
      <c r="A18" s="16" t="s">
        <v>365</v>
      </c>
      <c r="B18" s="9" t="s">
        <v>366</v>
      </c>
      <c r="C18" s="9" t="s">
        <v>367</v>
      </c>
      <c r="D18" s="132" t="s">
        <v>58</v>
      </c>
      <c r="E18" s="238" t="s">
        <v>453</v>
      </c>
      <c r="F18" s="49" t="s">
        <v>453</v>
      </c>
      <c r="G18" s="49" t="s">
        <v>454</v>
      </c>
      <c r="H18" s="49" t="s">
        <v>454</v>
      </c>
      <c r="I18" s="49" t="s">
        <v>454</v>
      </c>
      <c r="J18" s="49" t="s">
        <v>454</v>
      </c>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v>45880</v>
      </c>
      <c r="F19" s="52">
        <v>45880</v>
      </c>
      <c r="G19" s="52">
        <v>45880</v>
      </c>
      <c r="H19" s="52">
        <v>45880</v>
      </c>
      <c r="I19" s="52">
        <v>45880</v>
      </c>
      <c r="J19" s="52">
        <v>45880</v>
      </c>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t="s">
        <v>159</v>
      </c>
      <c r="G20" s="51" t="s">
        <v>159</v>
      </c>
      <c r="H20" s="51" t="s">
        <v>159</v>
      </c>
      <c r="I20" s="51" t="s">
        <v>159</v>
      </c>
      <c r="J20" s="51" t="s">
        <v>159</v>
      </c>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t="s">
        <v>55</v>
      </c>
      <c r="G21" s="49" t="s">
        <v>55</v>
      </c>
      <c r="H21" s="49" t="s">
        <v>55</v>
      </c>
      <c r="I21" s="49" t="s">
        <v>55</v>
      </c>
      <c r="J21" s="49" t="s">
        <v>55</v>
      </c>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t="s">
        <v>55</v>
      </c>
      <c r="G22" s="49" t="s">
        <v>55</v>
      </c>
      <c r="H22" s="49" t="s">
        <v>55</v>
      </c>
      <c r="I22" s="49" t="s">
        <v>55</v>
      </c>
      <c r="J22" s="49" t="s">
        <v>55</v>
      </c>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E12" activePane="bottomRight" state="frozen"/>
      <selection pane="bottomRight" activeCell="H15" sqref="H15: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Shasta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t="s">
        <v>360</v>
      </c>
      <c r="M16" s="49" t="s">
        <v>360</v>
      </c>
      <c r="N16" s="49" t="s">
        <v>360</v>
      </c>
      <c r="O16" s="49" t="s">
        <v>360</v>
      </c>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455</v>
      </c>
      <c r="H17" s="49" t="s">
        <v>455</v>
      </c>
      <c r="I17" s="49"/>
      <c r="J17" s="49"/>
      <c r="K17" s="49" t="s">
        <v>455</v>
      </c>
      <c r="L17" s="49" t="s">
        <v>455</v>
      </c>
      <c r="M17" s="49" t="s">
        <v>455</v>
      </c>
      <c r="N17" s="49" t="s">
        <v>455</v>
      </c>
      <c r="O17" s="49" t="s">
        <v>455</v>
      </c>
      <c r="P17" s="49" t="s">
        <v>455</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t="s">
        <v>368</v>
      </c>
      <c r="L18" s="49" t="s">
        <v>368</v>
      </c>
      <c r="M18" s="49" t="s">
        <v>368</v>
      </c>
      <c r="N18" s="49" t="s">
        <v>368</v>
      </c>
      <c r="O18" s="49" t="s">
        <v>368</v>
      </c>
      <c r="P18" s="49" t="s">
        <v>456</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v>45880</v>
      </c>
      <c r="M19" s="52">
        <v>45880</v>
      </c>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t="s">
        <v>159</v>
      </c>
      <c r="M20" s="51" t="s">
        <v>159</v>
      </c>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t="s">
        <v>55</v>
      </c>
      <c r="M21" s="49" t="s">
        <v>55</v>
      </c>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t="s">
        <v>55</v>
      </c>
      <c r="M22" s="49" t="s">
        <v>55</v>
      </c>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DHCSDOC-1797567310-10134</_dlc_DocId>
    <_dlc_DocIdUrl xmlns="69bc34b3-1921-46c7-8c7a-d18363374b4b">
      <Url>http://dhcsgovstaging:88/_layouts/15/DocIdRedir.aspx?ID=DHCSDOC-1797567310-10134</Url>
      <Description>DHCSDOC-1797567310-10134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8B9C29CF-ABC0-4A0A-AD9A-10A5D81DC9FB}"/>
</file>

<file path=customXml/itemProps4.xml><?xml version="1.0" encoding="utf-8"?>
<ds:datastoreItem xmlns:ds="http://schemas.openxmlformats.org/officeDocument/2006/customXml" ds:itemID="{506C3C24-EEFF-4717-93F6-3A1DBFB47FDE}"/>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2024-MHP-Network-Adequacy-and-Access-Assurances-Report-San-Mateo-SutterYuba</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892512e6-4e6c-4133-a3e0-2051d727e5ef</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